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7.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15"/>
  <workbookPr codeName="ThisWorkbook" defaultThemeVersion="124226"/>
  <mc:AlternateContent xmlns:mc="http://schemas.openxmlformats.org/markup-compatibility/2006">
    <mc:Choice Requires="x15">
      <x15ac:absPath xmlns:x15ac="http://schemas.microsoft.com/office/spreadsheetml/2010/11/ac" url="https://youthscotland.sharepoint.com/projects/awards/Administration/CRF'S/New CRF 24.04/"/>
    </mc:Choice>
  </mc:AlternateContent>
  <xr:revisionPtr revIDLastSave="0" documentId="11_3DA238C130E4717C3B363B50498DDF67F1530612" xr6:coauthVersionLast="47" xr6:coauthVersionMax="47" xr10:uidLastSave="{00000000-0000-0000-0000-000000000000}"/>
  <bookViews>
    <workbookView xWindow="-60" yWindow="-60" windowWidth="15480" windowHeight="11640" tabRatio="510" xr2:uid="{00000000-000D-0000-FFFF-FFFF00000000}"/>
  </bookViews>
  <sheets>
    <sheet name="Instructions" sheetId="2" r:id="rId1"/>
    <sheet name="CRF" sheetId="1" r:id="rId2"/>
    <sheet name="Evaluation" sheetId="14" r:id="rId3"/>
    <sheet name="CRF (2)" sheetId="20" state="hidden" r:id="rId4"/>
    <sheet name="Data for dropdown" sheetId="10" state="hidden" r:id="rId5"/>
    <sheet name="transfer to database" sheetId="4" state="hidden" r:id="rId6"/>
    <sheet name="Vlookup" sheetId="13" state="hidden" r:id="rId7"/>
    <sheet name="My Graphs" sheetId="15" state="hidden" r:id="rId8"/>
    <sheet name="Data for graphs" sheetId="16" state="hidden" r:id="rId9"/>
    <sheet name="Feedback - Bronze, Silver, Gold" sheetId="17" state="hidden" r:id="rId10"/>
    <sheet name="Feedback - Platinum" sheetId="18" state="hidden" r:id="rId11"/>
  </sheets>
  <definedNames>
    <definedName name="_xlnm._FilterDatabase" localSheetId="4" hidden="1">'Data for dropdown'!$CI$1:$CY$2</definedName>
    <definedName name="_xlnm._FilterDatabase" localSheetId="6" hidden="1">Vlookup!$D$1:$E$326</definedName>
    <definedName name="AberdeenCityCouncil">'Data for dropdown'!$C$2:$C$9</definedName>
    <definedName name="AberdeenshireCouncil">'Data for dropdown'!$D$2:$D$4</definedName>
    <definedName name="AnglingScotland">'Data for dropdown'!$BK$2</definedName>
    <definedName name="AngusCouncil">'Data for dropdown'!$E$2:$E$5</definedName>
    <definedName name="AnnanAcademy">'Data for dropdown'!$BY$2</definedName>
    <definedName name="ArgyllandButeCouncil">'Data for dropdown'!$F$2:$F$2</definedName>
    <definedName name="BarnardosScotland">'Data for dropdown'!$G$2:$G$5</definedName>
    <definedName name="BathgateAcademy">'Data for dropdown'!$AO$2</definedName>
    <definedName name="Breakthrough">'Data for dropdown'!$CA$2</definedName>
    <definedName name="BroxburnAcademy">'Data for dropdown'!$CF$2</definedName>
    <definedName name="BurnhouseSkillsCentre">'Data for dropdown'!$AP$2</definedName>
    <definedName name="CedarbankSchool">'Data for dropdown'!$AQ$2</definedName>
    <definedName name="CityofEdinburghCouncil">'Data for dropdown'!$H$2:$H$5</definedName>
    <definedName name="ClackmannanshireCouncil">'Data for dropdown'!$I$2:$I$3</definedName>
    <definedName name="ClevedenSecondarySchool">'Data for dropdown'!$CY$2</definedName>
    <definedName name="ComhairleNanEileanSiar">'Data for dropdown'!$J$2:$J$5</definedName>
    <definedName name="DeansCommunityHighSchool" localSheetId="3">'Data for dropdown'!#REF!</definedName>
    <definedName name="DumfriesandGallowayCouncil">'Data for dropdown'!$K$2:$K$3</definedName>
    <definedName name="DunbarGrammarSchool">'Data for dropdown'!$CJ$2</definedName>
    <definedName name="DundeeCityCouncil">'Data for dropdown'!$L$2:$L$10</definedName>
    <definedName name="EarthforLife" localSheetId="3">'Data for dropdown'!#REF!</definedName>
    <definedName name="EastAyrshireCouncil">'Data for dropdown'!$M$2:$M$3</definedName>
    <definedName name="EastDunbartonshireCouncil">'Data for dropdown'!$N$2:$N$3</definedName>
    <definedName name="EastLothianCouncilCLD">'Data for dropdown'!$O$2:$O$3</definedName>
    <definedName name="EastLothianCouncilOutdoorLearningService">'Data for dropdown'!$CN$2</definedName>
    <definedName name="EastRenfrewshireCouncil">'Data for dropdown'!$P$2:$P$3</definedName>
    <definedName name="ErskineWaterfrontCampus">'Data for dropdown'!$CB$2</definedName>
    <definedName name="FalkirkCouncil">'Data for dropdown'!$Q$2:$Q$3</definedName>
    <definedName name="FAREFamilyActionInRogerfieldAndEasterhouse">'Data for dropdown'!$BL$2</definedName>
    <definedName name="FifeCouncil">'Data for dropdown'!$R$2:$R$13</definedName>
    <definedName name="GairlochHighSchool">'Data for dropdown'!$DC$2</definedName>
    <definedName name="GeorgeHeriotsSchool">'Data for dropdown'!$BH$2</definedName>
    <definedName name="GlenifferHighSchool">'Data for dropdown'!$CC$2</definedName>
    <definedName name="GlenrothesHighSchool">'Data for dropdown'!$BM$2</definedName>
    <definedName name="GovanHeritageTrust">'Data for dropdown'!$DA$2</definedName>
    <definedName name="GreenwoodAcademy">'Data for dropdown'!$BI$2</definedName>
    <definedName name="HazelwoodSchool">'Data for dropdown'!$CX$2</definedName>
    <definedName name="HermitageAcademy">'Data for dropdown'!$CD$2</definedName>
    <definedName name="HighLifeHighland">'Data for dropdown'!$S$2:$S$3</definedName>
    <definedName name="InverclydeCouncilCLD">'Data for dropdown'!$T$2:$T$4</definedName>
    <definedName name="InverclydeCouncilCLDTeam">'Data for dropdown'!$T$2:$T$4</definedName>
    <definedName name="InvernessRoyalAcademy">'Data for dropdown'!$CR$2</definedName>
    <definedName name="Junction12YouthProject">'Data for dropdown'!$CS$2</definedName>
    <definedName name="KinlochlevenHighSchool">'Data for dropdown'!$AR$2</definedName>
    <definedName name="LarbertHighSchool">'Data for dropdown'!$AS$2</definedName>
    <definedName name="LAYC">'Data for dropdown'!$U$2:$U$8</definedName>
    <definedName name="LewisandHarrisYouthClubsAssociation">'Data for dropdown'!$DB$2</definedName>
    <definedName name="LiveArgyll">'Data for dropdown'!$F$2</definedName>
    <definedName name="LochendCommunityHighSchool">'Data for dropdown'!$BW$2</definedName>
    <definedName name="LowPortOutdoorEducationCentre">'Data for dropdown'!$AT$2</definedName>
    <definedName name="MidlothianCouncil">'Data for dropdown'!$V$2:$V$8</definedName>
    <definedName name="MonifiethHighSchool">'Data for dropdown'!$CL$2</definedName>
    <definedName name="MooreHouseCareandEducation">'Data for dropdown'!$AU$2</definedName>
    <definedName name="MorayCouncil">'Data for dropdown'!$W$2:$W$22</definedName>
    <definedName name="MultiAgencyTeamforLookedAfterChildren">'Data for dropdown'!$AV$2</definedName>
    <definedName name="NewStruanSchool">'Data for dropdown'!$AW$2</definedName>
    <definedName name="NorthAyrshireCouncil">'Data for dropdown'!$X$2:$X$3</definedName>
    <definedName name="NorthLanarkshireCouncil">'Data for dropdown'!$Y$2:$Y$7</definedName>
    <definedName name="NotreDameHighSchool">'Data for dropdown'!$CG$2</definedName>
    <definedName name="OA">'Data for dropdown'!$A$2:$A$83</definedName>
    <definedName name="OrkneyIslandsCouncilCLD">'Data for dropdown'!$Z$2</definedName>
    <definedName name="ParagonMusic">'Data for dropdown'!$DE$2</definedName>
    <definedName name="PEEKPossibilitiesforEachandEveryKid">'Data for dropdown'!$BX$2</definedName>
    <definedName name="PerthandKinrossCouncil">'Data for dropdown'!$AA$2:$AA$7</definedName>
    <definedName name="PerthGrammarSchool">'Data for dropdown'!$CK$2</definedName>
    <definedName name="PortlethenAcademy">'Data for dropdown'!$AX$2</definedName>
    <definedName name="PrestonLodgeHighSchool">'Data for dropdown'!$BV$2:$BV$3</definedName>
    <definedName name="_xlnm.Print_Area" localSheetId="1">CRF!$B$2:$M$36</definedName>
    <definedName name="_xlnm.Print_Area" localSheetId="3">'CRF (2)'!$B$2:$M$36</definedName>
    <definedName name="_xlnm.Print_Area" localSheetId="9">'Feedback - Bronze, Silver, Gold'!$A$1:$P$112</definedName>
    <definedName name="_xlnm.Print_Area" localSheetId="10">'Feedback - Platinum'!$B$2:$N$144</definedName>
    <definedName name="_xlnm.Print_Area" localSheetId="0">Instructions!$B$1:$B$51</definedName>
    <definedName name="REACH">'Data for dropdown'!$CO$2</definedName>
    <definedName name="RenfrewshireCouncil">'Data for dropdown'!$AB$2:$AB$6</definedName>
    <definedName name="RossHighSchool">'Data for dropdown'!$CI$2</definedName>
    <definedName name="SaintRochsRCSecondarySchool">'Data for dropdown'!$AY$2</definedName>
    <definedName name="ScottishArcheryAssociation">'Data for dropdown'!$BR$2</definedName>
    <definedName name="ScottishBordersCouncil">'Data for dropdown'!$AC$2:$AC$10</definedName>
    <definedName name="ScottishSportsFutures">'Data for dropdown'!$AD$2</definedName>
    <definedName name="ShetlandIslandsCouncil">'Data for dropdown'!$AE$2</definedName>
    <definedName name="SouthAyrshireCouncil">'Data for dropdown'!$AF$2:$AF$15</definedName>
    <definedName name="SouthAyrshireCouncilDevelopmentOfficerOutreach">'Data for dropdown'!$CZ$2</definedName>
    <definedName name="SouthLanarkshireCouncil">'Data for dropdown'!$AG$2:$AG$10</definedName>
    <definedName name="StAndrewsRCHighSchoolFife">'Data for dropdown'!$CU$2</definedName>
    <definedName name="StarleyHallSchool">'Data for dropdown'!$BB$2</definedName>
    <definedName name="StAugustine’sRCHighSchool">'Data for dropdown'!$CT$2</definedName>
    <definedName name="StDavidsRCHighSchool">'Data for dropdown'!$BP$2</definedName>
    <definedName name="StirlingCouncil">'Data for dropdown'!$AH$2:$AH$6</definedName>
    <definedName name="StJohnsRCAcademy">'Data for dropdown'!$BS$2</definedName>
    <definedName name="StMacharAcademy">'Data for dropdown'!$AZ$2:$AZ$2</definedName>
    <definedName name="StMatthewsAcademy">'Data for dropdown'!$CM$2</definedName>
    <definedName name="StPaulsRCHighSchool">'Data for dropdown'!$BA$2</definedName>
    <definedName name="VentureScotland">'Data for dropdown'!$AI$2</definedName>
    <definedName name="VolunteerCentreBorders">'Data for dropdown'!$BC$2</definedName>
    <definedName name="WallaceHighSchool">'Data for dropdown'!$CQ$2</definedName>
    <definedName name="WestCalderHighSchool">'Data for dropdown'!$BD$2</definedName>
    <definedName name="WestDunbartonshireCouncilCLD">'Data for dropdown'!$AJ$2:$AJ$3</definedName>
    <definedName name="WestLothianCouncilCLD">'Data for dropdown'!$AK$2</definedName>
    <definedName name="WhitburnAcademy">'Data for dropdown'!$BJ$2</definedName>
    <definedName name="WoodmillHighSchool">'Data for dropdown'!$CW$2</definedName>
    <definedName name="YoMoYoungMovers">'Data for dropdown'!$AL$2:$AL$13</definedName>
    <definedName name="YoungPeoplesProgrammes">'Data for dropdown'!$BE$2</definedName>
    <definedName name="YoungScot">'Data for dropdown'!$BF$2</definedName>
    <definedName name="Youth1st">'Data for dropdown'!$AM$2:$AM$3</definedName>
    <definedName name="YouthBorders">'Data for dropdown'!$CV$2</definedName>
    <definedName name="YouthHighland">'Data for dropdown'!$AN$2:$AN$2</definedName>
    <definedName name="YouthScotland">'Data for dropdown'!$BG$2:$BG$18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4" l="1"/>
  <c r="E4" i="4"/>
  <c r="E5" i="4"/>
  <c r="E6" i="4"/>
  <c r="E7" i="4"/>
  <c r="E8" i="4"/>
  <c r="E9" i="4"/>
  <c r="E10" i="4"/>
  <c r="E11" i="4"/>
  <c r="E12" i="4"/>
  <c r="E13" i="4"/>
  <c r="E14" i="4"/>
  <c r="E15" i="4"/>
  <c r="E16" i="4"/>
  <c r="E17" i="4"/>
  <c r="E2" i="4"/>
  <c r="AD3" i="4"/>
  <c r="AD4" i="4"/>
  <c r="AD5" i="4"/>
  <c r="AD6" i="4"/>
  <c r="AD7" i="4"/>
  <c r="AD8" i="4"/>
  <c r="AD9" i="4"/>
  <c r="AD10" i="4"/>
  <c r="AD11" i="4"/>
  <c r="AD12" i="4"/>
  <c r="AD13" i="4"/>
  <c r="AD14" i="4"/>
  <c r="AD15" i="4"/>
  <c r="AD16" i="4"/>
  <c r="AD17" i="4"/>
  <c r="AD2" i="4"/>
  <c r="B14" i="1"/>
  <c r="R9" i="17"/>
  <c r="B15" i="1"/>
  <c r="B15" i="20"/>
  <c r="B16" i="1"/>
  <c r="R11" i="17"/>
  <c r="B17" i="1"/>
  <c r="R12" i="17"/>
  <c r="B18" i="1"/>
  <c r="B18" i="20"/>
  <c r="B19" i="1"/>
  <c r="R14" i="17"/>
  <c r="B20" i="1"/>
  <c r="Q15" i="18"/>
  <c r="B21" i="1"/>
  <c r="B21" i="20"/>
  <c r="B22" i="1"/>
  <c r="B22" i="20"/>
  <c r="B23" i="1"/>
  <c r="B23" i="20"/>
  <c r="B24" i="1"/>
  <c r="B24" i="20"/>
  <c r="B25" i="1"/>
  <c r="R20" i="17"/>
  <c r="B26" i="1"/>
  <c r="B26" i="20"/>
  <c r="B27" i="1"/>
  <c r="R22" i="17"/>
  <c r="B28" i="1"/>
  <c r="R23" i="17"/>
  <c r="B13" i="1"/>
  <c r="R8" i="17"/>
  <c r="AC3" i="4"/>
  <c r="AC4" i="4"/>
  <c r="AC5" i="4"/>
  <c r="AC6" i="4"/>
  <c r="AC7" i="4"/>
  <c r="AC8" i="4"/>
  <c r="AC9" i="4"/>
  <c r="AC10" i="4"/>
  <c r="AC11" i="4"/>
  <c r="AC12" i="4"/>
  <c r="AC13" i="4"/>
  <c r="AC14" i="4"/>
  <c r="AC15" i="4"/>
  <c r="AC16" i="4"/>
  <c r="AC17" i="4"/>
  <c r="AC2" i="4"/>
  <c r="AB3" i="4"/>
  <c r="AB4" i="4"/>
  <c r="AB5" i="4"/>
  <c r="AB6" i="4"/>
  <c r="AB7" i="4"/>
  <c r="AB8" i="4"/>
  <c r="AB9" i="4"/>
  <c r="AB10" i="4"/>
  <c r="AB11" i="4"/>
  <c r="AB12" i="4"/>
  <c r="AB13" i="4"/>
  <c r="AB14" i="4"/>
  <c r="AB15" i="4"/>
  <c r="AB16" i="4"/>
  <c r="AB17" i="4"/>
  <c r="AB2" i="4"/>
  <c r="L10" i="1"/>
  <c r="C21" i="14"/>
  <c r="AA3" i="4"/>
  <c r="AA4" i="4"/>
  <c r="AA5" i="4"/>
  <c r="AA6" i="4"/>
  <c r="AA7" i="4"/>
  <c r="AA8" i="4"/>
  <c r="AA9" i="4"/>
  <c r="AA10" i="4"/>
  <c r="AA11" i="4"/>
  <c r="AA12" i="4"/>
  <c r="AA13" i="4"/>
  <c r="AA14" i="4"/>
  <c r="AA15" i="4"/>
  <c r="AA16" i="4"/>
  <c r="AA17" i="4"/>
  <c r="AA2" i="4"/>
  <c r="L32" i="20"/>
  <c r="E32" i="20"/>
  <c r="E31" i="20"/>
  <c r="D14" i="20"/>
  <c r="E14" i="20"/>
  <c r="F14" i="20"/>
  <c r="G14" i="20"/>
  <c r="H14" i="20"/>
  <c r="I14" i="20"/>
  <c r="J14" i="20"/>
  <c r="K14" i="20"/>
  <c r="L14" i="20"/>
  <c r="M14" i="20"/>
  <c r="D15" i="20"/>
  <c r="E15" i="20"/>
  <c r="F15" i="20"/>
  <c r="G15" i="20"/>
  <c r="H15" i="20"/>
  <c r="I15" i="20"/>
  <c r="J15" i="20"/>
  <c r="K15" i="20"/>
  <c r="L15" i="20"/>
  <c r="M15" i="20"/>
  <c r="D16" i="20"/>
  <c r="E16" i="20"/>
  <c r="F16" i="20"/>
  <c r="G16" i="20"/>
  <c r="H16" i="20"/>
  <c r="I16" i="20"/>
  <c r="J16" i="20"/>
  <c r="K16" i="20"/>
  <c r="L16" i="20"/>
  <c r="M16" i="20"/>
  <c r="D17" i="20"/>
  <c r="E17" i="20"/>
  <c r="F17" i="20"/>
  <c r="G17" i="20"/>
  <c r="H17" i="20"/>
  <c r="I17" i="20"/>
  <c r="J17" i="20"/>
  <c r="K17" i="20"/>
  <c r="L17" i="20"/>
  <c r="M17" i="20"/>
  <c r="D18" i="20"/>
  <c r="E18" i="20"/>
  <c r="F18" i="20"/>
  <c r="G18" i="20"/>
  <c r="H18" i="20"/>
  <c r="I18" i="20"/>
  <c r="J18" i="20"/>
  <c r="K18" i="20"/>
  <c r="L18" i="20"/>
  <c r="M18" i="20"/>
  <c r="D19" i="20"/>
  <c r="E19" i="20"/>
  <c r="F19" i="20"/>
  <c r="G19" i="20"/>
  <c r="H19" i="20"/>
  <c r="I19" i="20"/>
  <c r="J19" i="20"/>
  <c r="K19" i="20"/>
  <c r="L19" i="20"/>
  <c r="M19" i="20"/>
  <c r="D20" i="20"/>
  <c r="E20" i="20"/>
  <c r="F20" i="20"/>
  <c r="G20" i="20"/>
  <c r="H20" i="20"/>
  <c r="I20" i="20"/>
  <c r="J20" i="20"/>
  <c r="K20" i="20"/>
  <c r="L20" i="20"/>
  <c r="M20" i="20"/>
  <c r="D21" i="20"/>
  <c r="E21" i="20"/>
  <c r="F21" i="20"/>
  <c r="G21" i="20"/>
  <c r="H21" i="20"/>
  <c r="I21" i="20"/>
  <c r="J21" i="20"/>
  <c r="K21" i="20"/>
  <c r="L21" i="20"/>
  <c r="M21" i="20"/>
  <c r="D22" i="20"/>
  <c r="E22" i="20"/>
  <c r="F22" i="20"/>
  <c r="G22" i="20"/>
  <c r="H22" i="20"/>
  <c r="I22" i="20"/>
  <c r="J22" i="20"/>
  <c r="K22" i="20"/>
  <c r="L22" i="20"/>
  <c r="M22" i="20"/>
  <c r="D23" i="20"/>
  <c r="E23" i="20"/>
  <c r="F23" i="20"/>
  <c r="G23" i="20"/>
  <c r="H23" i="20"/>
  <c r="I23" i="20"/>
  <c r="J23" i="20"/>
  <c r="K23" i="20"/>
  <c r="L23" i="20"/>
  <c r="M23" i="20"/>
  <c r="D24" i="20"/>
  <c r="E24" i="20"/>
  <c r="F24" i="20"/>
  <c r="G24" i="20"/>
  <c r="H24" i="20"/>
  <c r="I24" i="20"/>
  <c r="J24" i="20"/>
  <c r="K24" i="20"/>
  <c r="L24" i="20"/>
  <c r="M24" i="20"/>
  <c r="D25" i="20"/>
  <c r="E25" i="20"/>
  <c r="F25" i="20"/>
  <c r="G25" i="20"/>
  <c r="H25" i="20"/>
  <c r="I25" i="20"/>
  <c r="J25" i="20"/>
  <c r="K25" i="20"/>
  <c r="L25" i="20"/>
  <c r="M25" i="20"/>
  <c r="D26" i="20"/>
  <c r="E26" i="20"/>
  <c r="F26" i="20"/>
  <c r="G26" i="20"/>
  <c r="H26" i="20"/>
  <c r="I26" i="20"/>
  <c r="J26" i="20"/>
  <c r="K26" i="20"/>
  <c r="L26" i="20"/>
  <c r="M26" i="20"/>
  <c r="D27" i="20"/>
  <c r="E27" i="20"/>
  <c r="F27" i="20"/>
  <c r="G27" i="20"/>
  <c r="H27" i="20"/>
  <c r="I27" i="20"/>
  <c r="J27" i="20"/>
  <c r="K27" i="20"/>
  <c r="L27" i="20"/>
  <c r="M27" i="20"/>
  <c r="D28" i="20"/>
  <c r="E28" i="20"/>
  <c r="F28" i="20"/>
  <c r="G28" i="20"/>
  <c r="H28" i="20"/>
  <c r="I28" i="20"/>
  <c r="J28" i="20"/>
  <c r="K28" i="20"/>
  <c r="L28" i="20"/>
  <c r="M28" i="20"/>
  <c r="E13" i="20"/>
  <c r="F13" i="20"/>
  <c r="G13" i="20"/>
  <c r="H13" i="20"/>
  <c r="I13" i="20"/>
  <c r="J13" i="20"/>
  <c r="K13" i="20"/>
  <c r="L13" i="20"/>
  <c r="M13" i="20"/>
  <c r="D13" i="20"/>
  <c r="E11" i="20"/>
  <c r="E10" i="20"/>
  <c r="L10" i="20"/>
  <c r="E9" i="20"/>
  <c r="L9" i="20"/>
  <c r="L9" i="1"/>
  <c r="F11" i="17"/>
  <c r="L3" i="4"/>
  <c r="M3" i="4"/>
  <c r="N3" i="4"/>
  <c r="O3" i="4"/>
  <c r="L4" i="4"/>
  <c r="M4" i="4"/>
  <c r="N4" i="4"/>
  <c r="O4" i="4"/>
  <c r="L5" i="4"/>
  <c r="M5" i="4"/>
  <c r="N5" i="4"/>
  <c r="O5" i="4"/>
  <c r="L6" i="4"/>
  <c r="M6" i="4"/>
  <c r="N6" i="4"/>
  <c r="O6" i="4"/>
  <c r="L7" i="4"/>
  <c r="M7" i="4"/>
  <c r="N7" i="4"/>
  <c r="O7" i="4"/>
  <c r="L8" i="4"/>
  <c r="M8" i="4"/>
  <c r="N8" i="4"/>
  <c r="O8" i="4"/>
  <c r="L9" i="4"/>
  <c r="M9" i="4"/>
  <c r="N9" i="4"/>
  <c r="O9" i="4"/>
  <c r="L10" i="4"/>
  <c r="M10" i="4"/>
  <c r="N10" i="4"/>
  <c r="O10" i="4"/>
  <c r="L11" i="4"/>
  <c r="M11" i="4"/>
  <c r="N11" i="4"/>
  <c r="O11" i="4"/>
  <c r="L12" i="4"/>
  <c r="M12" i="4"/>
  <c r="N12" i="4"/>
  <c r="O12" i="4"/>
  <c r="L13" i="4"/>
  <c r="M13" i="4"/>
  <c r="N13" i="4"/>
  <c r="O13" i="4"/>
  <c r="L14" i="4"/>
  <c r="M14" i="4"/>
  <c r="N14" i="4"/>
  <c r="O14" i="4"/>
  <c r="L15" i="4"/>
  <c r="M15" i="4"/>
  <c r="N15" i="4"/>
  <c r="O15" i="4"/>
  <c r="L16" i="4"/>
  <c r="M16" i="4"/>
  <c r="N16" i="4"/>
  <c r="O16" i="4"/>
  <c r="L17" i="4"/>
  <c r="M17" i="4"/>
  <c r="N17" i="4"/>
  <c r="O17" i="4"/>
  <c r="O2" i="4"/>
  <c r="N2" i="4"/>
  <c r="M2" i="4"/>
  <c r="L2" i="4"/>
  <c r="E11" i="18"/>
  <c r="M9" i="18"/>
  <c r="E10" i="18"/>
  <c r="E9" i="18"/>
  <c r="E8" i="18"/>
  <c r="N11" i="17"/>
  <c r="N10" i="17"/>
  <c r="N9" i="17"/>
  <c r="F10" i="17"/>
  <c r="F9" i="17"/>
  <c r="F8" i="17"/>
  <c r="G41" i="16"/>
  <c r="G42" i="16"/>
  <c r="G43" i="16"/>
  <c r="G40" i="16"/>
  <c r="F41" i="16"/>
  <c r="F42" i="16"/>
  <c r="F43" i="16"/>
  <c r="F40" i="16"/>
  <c r="E41" i="16"/>
  <c r="E42" i="16"/>
  <c r="E43" i="16"/>
  <c r="E40" i="16"/>
  <c r="D41" i="16"/>
  <c r="D42" i="16"/>
  <c r="D43" i="16"/>
  <c r="D40" i="16"/>
  <c r="C41" i="16"/>
  <c r="C42" i="16"/>
  <c r="C43" i="16"/>
  <c r="C40" i="16"/>
  <c r="B41" i="16"/>
  <c r="B42" i="16"/>
  <c r="B43" i="16"/>
  <c r="B40" i="16"/>
  <c r="F23" i="16"/>
  <c r="F24" i="16"/>
  <c r="F25" i="16"/>
  <c r="F26" i="16"/>
  <c r="F27" i="16"/>
  <c r="F28" i="16"/>
  <c r="F29" i="16"/>
  <c r="F30" i="16"/>
  <c r="F31" i="16"/>
  <c r="F32" i="16"/>
  <c r="F33" i="16"/>
  <c r="F34" i="16"/>
  <c r="F35" i="16"/>
  <c r="F36" i="16"/>
  <c r="F37" i="16"/>
  <c r="F22" i="16"/>
  <c r="A23" i="16"/>
  <c r="A24" i="16"/>
  <c r="A25" i="16"/>
  <c r="A26" i="16"/>
  <c r="A27" i="16"/>
  <c r="A28" i="16"/>
  <c r="A29" i="16"/>
  <c r="A30" i="16"/>
  <c r="A31" i="16"/>
  <c r="A32" i="16"/>
  <c r="A33" i="16"/>
  <c r="A34" i="16"/>
  <c r="A35" i="16"/>
  <c r="A36" i="16"/>
  <c r="A37" i="16"/>
  <c r="A22" i="16"/>
  <c r="H5" i="16"/>
  <c r="I5" i="16"/>
  <c r="H6" i="16"/>
  <c r="I6" i="16"/>
  <c r="H7" i="16"/>
  <c r="I7" i="16"/>
  <c r="H8" i="16"/>
  <c r="I8" i="16"/>
  <c r="H9" i="16"/>
  <c r="I9" i="16"/>
  <c r="H10" i="16"/>
  <c r="I10" i="16"/>
  <c r="H11" i="16"/>
  <c r="I11" i="16"/>
  <c r="H12" i="16"/>
  <c r="I12" i="16"/>
  <c r="H13" i="16"/>
  <c r="I13" i="16"/>
  <c r="H14" i="16"/>
  <c r="I14" i="16"/>
  <c r="H15" i="16"/>
  <c r="I15" i="16"/>
  <c r="H16" i="16"/>
  <c r="I16" i="16"/>
  <c r="H17" i="16"/>
  <c r="I17" i="16"/>
  <c r="H18" i="16"/>
  <c r="I18" i="16"/>
  <c r="H19" i="16"/>
  <c r="I19" i="16"/>
  <c r="H4" i="16"/>
  <c r="I4" i="16"/>
  <c r="B1" i="16"/>
  <c r="B9" i="16"/>
  <c r="B10" i="16"/>
  <c r="B11" i="16"/>
  <c r="B12" i="16"/>
  <c r="B13" i="16"/>
  <c r="B14" i="16"/>
  <c r="B15" i="16"/>
  <c r="B16" i="16"/>
  <c r="B17" i="16"/>
  <c r="B18" i="16"/>
  <c r="B19" i="16"/>
  <c r="A5" i="16"/>
  <c r="B5" i="16"/>
  <c r="A6" i="16"/>
  <c r="B6" i="16"/>
  <c r="A7" i="16"/>
  <c r="B7" i="16"/>
  <c r="A8" i="16"/>
  <c r="B8" i="16"/>
  <c r="A9" i="16"/>
  <c r="A10" i="16"/>
  <c r="A11" i="16"/>
  <c r="A12" i="16"/>
  <c r="A13" i="16"/>
  <c r="A14" i="16"/>
  <c r="A15" i="16"/>
  <c r="A16" i="16"/>
  <c r="A17" i="16"/>
  <c r="A18" i="16"/>
  <c r="A19" i="16"/>
  <c r="A4" i="16"/>
  <c r="B4" i="16"/>
  <c r="F15" i="16" s="1"/>
  <c r="E15" i="16" s="1"/>
  <c r="E6" i="15"/>
  <c r="E4" i="15"/>
  <c r="E3" i="15"/>
  <c r="J8" i="14"/>
  <c r="E8" i="14"/>
  <c r="C11" i="14"/>
  <c r="C12" i="14"/>
  <c r="C13" i="14"/>
  <c r="C14" i="14"/>
  <c r="C15" i="14"/>
  <c r="C16" i="14"/>
  <c r="C17" i="14"/>
  <c r="C18" i="14"/>
  <c r="C19" i="14"/>
  <c r="C20" i="14"/>
  <c r="C22" i="14"/>
  <c r="C23" i="14"/>
  <c r="C24" i="14"/>
  <c r="C25" i="14"/>
  <c r="C10" i="14"/>
  <c r="B11" i="14"/>
  <c r="B12" i="14"/>
  <c r="B13" i="14"/>
  <c r="B14" i="14"/>
  <c r="B15" i="14"/>
  <c r="B16" i="14"/>
  <c r="B17" i="14"/>
  <c r="B18" i="14"/>
  <c r="B19" i="14"/>
  <c r="B20" i="14"/>
  <c r="B21" i="14"/>
  <c r="B22" i="14"/>
  <c r="B23" i="14"/>
  <c r="B24" i="14"/>
  <c r="B25" i="14"/>
  <c r="B10" i="14"/>
  <c r="V3" i="4"/>
  <c r="V4" i="4"/>
  <c r="V5" i="4"/>
  <c r="V6" i="4"/>
  <c r="V7" i="4"/>
  <c r="V8" i="4"/>
  <c r="V9" i="4"/>
  <c r="V10" i="4"/>
  <c r="V11" i="4"/>
  <c r="V12" i="4"/>
  <c r="V13" i="4"/>
  <c r="V14" i="4"/>
  <c r="V15" i="4"/>
  <c r="V16" i="4"/>
  <c r="V17" i="4"/>
  <c r="U3" i="4"/>
  <c r="U4" i="4"/>
  <c r="U5" i="4"/>
  <c r="U6" i="4"/>
  <c r="U7" i="4"/>
  <c r="U8" i="4"/>
  <c r="U9" i="4"/>
  <c r="U10" i="4"/>
  <c r="U11" i="4"/>
  <c r="U12" i="4"/>
  <c r="U13" i="4"/>
  <c r="U14" i="4"/>
  <c r="U15" i="4"/>
  <c r="U16" i="4"/>
  <c r="U17" i="4"/>
  <c r="T3" i="4"/>
  <c r="T4" i="4"/>
  <c r="T5" i="4"/>
  <c r="T6" i="4"/>
  <c r="T7" i="4"/>
  <c r="T8" i="4"/>
  <c r="T9" i="4"/>
  <c r="T10" i="4"/>
  <c r="T11" i="4"/>
  <c r="T12" i="4"/>
  <c r="T13" i="4"/>
  <c r="T14" i="4"/>
  <c r="T15" i="4"/>
  <c r="T16" i="4"/>
  <c r="T17" i="4"/>
  <c r="S3" i="4"/>
  <c r="S4" i="4"/>
  <c r="S5" i="4"/>
  <c r="S6" i="4"/>
  <c r="S7" i="4"/>
  <c r="S8" i="4"/>
  <c r="S9" i="4"/>
  <c r="S10" i="4"/>
  <c r="S11" i="4"/>
  <c r="S12" i="4"/>
  <c r="S13" i="4"/>
  <c r="S14" i="4"/>
  <c r="S15" i="4"/>
  <c r="S16" i="4"/>
  <c r="S17" i="4"/>
  <c r="R3" i="4"/>
  <c r="R4" i="4"/>
  <c r="R5" i="4"/>
  <c r="R6" i="4"/>
  <c r="R7" i="4"/>
  <c r="R8" i="4"/>
  <c r="R9" i="4"/>
  <c r="R10" i="4"/>
  <c r="R11" i="4"/>
  <c r="R12" i="4"/>
  <c r="R13" i="4"/>
  <c r="R14" i="4"/>
  <c r="R15" i="4"/>
  <c r="R16" i="4"/>
  <c r="R17" i="4"/>
  <c r="Q3" i="4"/>
  <c r="Q4" i="4"/>
  <c r="Q5" i="4"/>
  <c r="Q6" i="4"/>
  <c r="Q7" i="4"/>
  <c r="Q8" i="4"/>
  <c r="Q9" i="4"/>
  <c r="Q10" i="4"/>
  <c r="Q11" i="4"/>
  <c r="Q12" i="4"/>
  <c r="Q13" i="4"/>
  <c r="Q14" i="4"/>
  <c r="Q15" i="4"/>
  <c r="Q16" i="4"/>
  <c r="Q17" i="4"/>
  <c r="Q2" i="4"/>
  <c r="R2" i="4"/>
  <c r="S2" i="4"/>
  <c r="T2" i="4"/>
  <c r="U2" i="4"/>
  <c r="V2" i="4"/>
  <c r="P17" i="4"/>
  <c r="P3" i="4"/>
  <c r="P4" i="4"/>
  <c r="P5" i="4"/>
  <c r="P6" i="4"/>
  <c r="P7" i="4"/>
  <c r="P8" i="4"/>
  <c r="P9" i="4"/>
  <c r="P10" i="4"/>
  <c r="P11" i="4"/>
  <c r="P12" i="4"/>
  <c r="P13" i="4"/>
  <c r="P14" i="4"/>
  <c r="P15" i="4"/>
  <c r="P16" i="4"/>
  <c r="P2" i="4"/>
  <c r="B3" i="4"/>
  <c r="B4" i="4"/>
  <c r="B5" i="4"/>
  <c r="B6" i="4"/>
  <c r="B7" i="4"/>
  <c r="B8" i="4"/>
  <c r="B9" i="4"/>
  <c r="B10" i="4"/>
  <c r="B11" i="4"/>
  <c r="B12" i="4"/>
  <c r="B13" i="4"/>
  <c r="B14" i="4"/>
  <c r="B15" i="4"/>
  <c r="B16" i="4"/>
  <c r="B17" i="4"/>
  <c r="B2" i="4"/>
  <c r="A3" i="4"/>
  <c r="A4" i="4"/>
  <c r="A5" i="4"/>
  <c r="A6" i="4"/>
  <c r="A7" i="4"/>
  <c r="A8" i="4"/>
  <c r="A9" i="4"/>
  <c r="A10" i="4"/>
  <c r="A11" i="4"/>
  <c r="A12" i="4"/>
  <c r="A13" i="4"/>
  <c r="A14" i="4"/>
  <c r="A15" i="4"/>
  <c r="A16" i="4"/>
  <c r="A17" i="4"/>
  <c r="A2" i="4"/>
  <c r="K3" i="4"/>
  <c r="K4" i="4"/>
  <c r="K5" i="4"/>
  <c r="K6" i="4"/>
  <c r="K7" i="4"/>
  <c r="K8" i="4"/>
  <c r="K9" i="4"/>
  <c r="K10" i="4"/>
  <c r="K11" i="4"/>
  <c r="K12" i="4"/>
  <c r="K13" i="4"/>
  <c r="K14" i="4"/>
  <c r="K15" i="4"/>
  <c r="K16" i="4"/>
  <c r="K17" i="4"/>
  <c r="K2" i="4"/>
  <c r="J3" i="4"/>
  <c r="J4" i="4"/>
  <c r="J5" i="4"/>
  <c r="J6" i="4"/>
  <c r="J7" i="4"/>
  <c r="J8" i="4"/>
  <c r="J9" i="4"/>
  <c r="J10" i="4"/>
  <c r="J11" i="4"/>
  <c r="J12" i="4"/>
  <c r="J13" i="4"/>
  <c r="J14" i="4"/>
  <c r="J15" i="4"/>
  <c r="J16" i="4"/>
  <c r="J17" i="4"/>
  <c r="J2" i="4"/>
  <c r="I3" i="4"/>
  <c r="I4" i="4"/>
  <c r="I5" i="4"/>
  <c r="I6" i="4"/>
  <c r="I7" i="4"/>
  <c r="I8" i="4"/>
  <c r="I9" i="4"/>
  <c r="I10" i="4"/>
  <c r="I11" i="4"/>
  <c r="I12" i="4"/>
  <c r="I13" i="4"/>
  <c r="I14" i="4"/>
  <c r="I15" i="4"/>
  <c r="I16" i="4"/>
  <c r="I17" i="4"/>
  <c r="I2" i="4"/>
  <c r="H3" i="4"/>
  <c r="H4" i="4"/>
  <c r="H5" i="4"/>
  <c r="H6" i="4"/>
  <c r="H7" i="4"/>
  <c r="H8" i="4"/>
  <c r="H9" i="4"/>
  <c r="H10" i="4"/>
  <c r="H11" i="4"/>
  <c r="H12" i="4"/>
  <c r="H13" i="4"/>
  <c r="H14" i="4"/>
  <c r="H15" i="4"/>
  <c r="H16" i="4"/>
  <c r="H17" i="4"/>
  <c r="H2" i="4"/>
  <c r="G3" i="4"/>
  <c r="G4" i="4"/>
  <c r="G5" i="4"/>
  <c r="G6" i="4"/>
  <c r="G7" i="4"/>
  <c r="G8" i="4"/>
  <c r="G9" i="4"/>
  <c r="G10" i="4"/>
  <c r="G11" i="4"/>
  <c r="G12" i="4"/>
  <c r="G13" i="4"/>
  <c r="G14" i="4"/>
  <c r="G15" i="4"/>
  <c r="G16" i="4"/>
  <c r="G17" i="4"/>
  <c r="G2" i="4"/>
  <c r="F3" i="4"/>
  <c r="F4" i="4"/>
  <c r="F5" i="4"/>
  <c r="F6" i="4"/>
  <c r="F7" i="4"/>
  <c r="F8" i="4"/>
  <c r="F9" i="4"/>
  <c r="F10" i="4"/>
  <c r="F11" i="4"/>
  <c r="F12" i="4"/>
  <c r="F13" i="4"/>
  <c r="F14" i="4"/>
  <c r="F15" i="4"/>
  <c r="F16" i="4"/>
  <c r="F17" i="4"/>
  <c r="F2" i="4"/>
  <c r="D3" i="4"/>
  <c r="D4" i="4"/>
  <c r="D5" i="4"/>
  <c r="D6" i="4"/>
  <c r="D7" i="4"/>
  <c r="D8" i="4"/>
  <c r="D9" i="4"/>
  <c r="D10" i="4"/>
  <c r="D11" i="4"/>
  <c r="D12" i="4"/>
  <c r="D13" i="4"/>
  <c r="D14" i="4"/>
  <c r="D15" i="4"/>
  <c r="D16" i="4"/>
  <c r="D17" i="4"/>
  <c r="D2" i="4"/>
  <c r="Q9" i="18"/>
  <c r="B14" i="20"/>
  <c r="B13" i="20"/>
  <c r="R17" i="17"/>
  <c r="R16" i="17"/>
  <c r="B16" i="20"/>
  <c r="Q11" i="18"/>
  <c r="Q12" i="18"/>
  <c r="Q10" i="18"/>
  <c r="R18" i="17"/>
  <c r="R10" i="17"/>
  <c r="R15" i="17"/>
  <c r="B20" i="20"/>
  <c r="Q8" i="18"/>
  <c r="B28" i="20"/>
  <c r="Q14" i="18"/>
  <c r="R19" i="17"/>
  <c r="B19" i="20"/>
  <c r="Q13" i="18"/>
  <c r="R13" i="17"/>
  <c r="B17" i="20"/>
  <c r="D33" i="16"/>
  <c r="B25" i="20"/>
  <c r="B27" i="20"/>
  <c r="F9" i="16"/>
  <c r="E9" i="16" s="1"/>
  <c r="I29" i="16"/>
  <c r="H29" i="16"/>
  <c r="I30" i="16"/>
  <c r="D34" i="16"/>
  <c r="D22" i="16"/>
  <c r="C22" i="16"/>
  <c r="F10" i="16"/>
  <c r="E10" i="16" s="1"/>
  <c r="D31" i="16"/>
  <c r="D37" i="16"/>
  <c r="F14" i="16"/>
  <c r="E14" i="16" s="1"/>
  <c r="I23" i="16"/>
  <c r="H23" i="16"/>
  <c r="D24" i="16"/>
  <c r="E5" i="15"/>
  <c r="C14" i="4"/>
  <c r="M7" i="16"/>
  <c r="L7" i="16"/>
  <c r="M6" i="16"/>
  <c r="C7" i="4"/>
  <c r="F12" i="16"/>
  <c r="E12" i="16" s="1"/>
  <c r="C13" i="4"/>
  <c r="C5" i="4"/>
  <c r="D28" i="16"/>
  <c r="D26" i="16"/>
  <c r="C26" i="16"/>
  <c r="C15" i="4"/>
  <c r="C8" i="4"/>
  <c r="D27" i="16"/>
  <c r="C27" i="16"/>
  <c r="D30" i="16"/>
  <c r="I26" i="16"/>
  <c r="H26" i="16"/>
  <c r="F11" i="16"/>
  <c r="E11" i="16" s="1"/>
  <c r="I27" i="16"/>
  <c r="H27" i="16"/>
  <c r="C10" i="4"/>
  <c r="C11" i="4"/>
  <c r="C2" i="4"/>
  <c r="I25" i="16"/>
  <c r="D36" i="16"/>
  <c r="D25" i="16"/>
  <c r="C25" i="16"/>
  <c r="F4" i="16"/>
  <c r="E4" i="16" s="1"/>
  <c r="M5" i="16"/>
  <c r="D32" i="16"/>
  <c r="C32" i="16"/>
  <c r="C4" i="4"/>
  <c r="C12" i="4"/>
  <c r="F7" i="16"/>
  <c r="E7" i="16"/>
  <c r="D35" i="16"/>
  <c r="D23" i="16"/>
  <c r="C23" i="16"/>
  <c r="F6" i="16"/>
  <c r="E6" i="16" s="1"/>
  <c r="I28" i="16"/>
  <c r="H28" i="16"/>
  <c r="C3" i="4"/>
  <c r="C9" i="4"/>
  <c r="I24" i="16"/>
  <c r="I22" i="16"/>
  <c r="H22" i="16"/>
  <c r="M4" i="16"/>
  <c r="C16" i="4"/>
  <c r="C6" i="4"/>
  <c r="D29" i="16"/>
  <c r="C17" i="4"/>
  <c r="S8" i="17"/>
  <c r="O9" i="17"/>
  <c r="S9" i="17"/>
  <c r="O10" i="17"/>
  <c r="R8" i="18"/>
  <c r="S10" i="17"/>
  <c r="O11" i="17"/>
  <c r="C33" i="16"/>
  <c r="H30" i="16"/>
  <c r="C30" i="16"/>
  <c r="L4" i="16"/>
  <c r="C35" i="16"/>
  <c r="C37" i="16"/>
  <c r="C36" i="16" l="1"/>
  <c r="I40" i="16"/>
  <c r="I41" i="16"/>
  <c r="I42" i="16" s="1"/>
  <c r="C87" i="15" s="1"/>
  <c r="H25" i="16"/>
  <c r="C31" i="16"/>
  <c r="F5" i="16"/>
  <c r="E5" i="16" s="1"/>
  <c r="F8" i="16"/>
  <c r="E8" i="16" s="1"/>
  <c r="L6" i="16"/>
  <c r="L5" i="16"/>
  <c r="C24" i="16"/>
  <c r="F13" i="16"/>
  <c r="E13" i="16" s="1"/>
  <c r="C28" i="16"/>
  <c r="C34" i="16"/>
  <c r="C29" i="16"/>
  <c r="H24" i="16"/>
</calcChain>
</file>

<file path=xl/sharedStrings.xml><?xml version="1.0" encoding="utf-8"?>
<sst xmlns="http://schemas.openxmlformats.org/spreadsheetml/2006/main" count="1917" uniqueCount="1244">
  <si>
    <t>Youth Achievement Awards</t>
  </si>
  <si>
    <t>Version: 20/02/2023</t>
  </si>
  <si>
    <t>Candidate Registration Form</t>
  </si>
  <si>
    <t>Reference number:</t>
  </si>
  <si>
    <t>Table number:</t>
  </si>
  <si>
    <t>Before you can submit this form to Youth Scotland you must confirm that you have obtained appropriate consent for the personal data of the young people listed below, to be shared with Youth Scotland and with the relevant awarding body, currently the Scottish Qualifications Authority (SQA),  for the purpose of fulfilling the criteria of Youth Scotland’s Awards. In line with GDPR requirements, you can provide evidence of this permission if requested. Youth Scotland’s Privacy Policy can be found at www.youthscotland.org.uk/privacy/</t>
  </si>
  <si>
    <t>Click here to confirm</t>
  </si>
  <si>
    <t>Local Authority Area</t>
  </si>
  <si>
    <t>Awards Delivery Hub</t>
  </si>
  <si>
    <t>Awards Delivery Group</t>
  </si>
  <si>
    <t>Contact Email</t>
  </si>
  <si>
    <t>Sample Requested</t>
  </si>
  <si>
    <t xml:space="preserve">Booklet Number </t>
  </si>
  <si>
    <t>Number</t>
  </si>
  <si>
    <t>AWARD CANDIDATE  NAME</t>
  </si>
  <si>
    <t>Level</t>
  </si>
  <si>
    <t>Date of Birth</t>
  </si>
  <si>
    <t>Postcode</t>
  </si>
  <si>
    <t>Gender</t>
  </si>
  <si>
    <t xml:space="preserve">Ethnicity *    </t>
  </si>
  <si>
    <t>Disability*</t>
  </si>
  <si>
    <t>Scottish Candidate Number</t>
  </si>
  <si>
    <t>Name of Award Group Worker (Assessor)</t>
  </si>
  <si>
    <t>AGENCY ENDORSEMENT</t>
  </si>
  <si>
    <t>I confirm that the above awards have been assessed and internally verified by this Operating Agency and that they meet the required standards.</t>
  </si>
  <si>
    <t>Internal Verifier Name:</t>
  </si>
  <si>
    <t>Date of internal verification:</t>
  </si>
  <si>
    <t>Date of standardisation meeting:</t>
  </si>
  <si>
    <t>YS USE</t>
  </si>
  <si>
    <t>The above  Award/s has/have been internally verified and meets the required standards.</t>
  </si>
  <si>
    <t>Deferred</t>
  </si>
  <si>
    <t>Signature                                                                                          Date</t>
  </si>
  <si>
    <t>B</t>
  </si>
  <si>
    <t>S</t>
  </si>
  <si>
    <t>G</t>
  </si>
  <si>
    <t>P</t>
  </si>
  <si>
    <t>N</t>
  </si>
  <si>
    <t>A</t>
  </si>
  <si>
    <t>C</t>
  </si>
  <si>
    <t>D</t>
  </si>
  <si>
    <t>E</t>
  </si>
  <si>
    <t>F</t>
  </si>
  <si>
    <t>H</t>
  </si>
  <si>
    <t>Experiences, Outcomes and Impact</t>
  </si>
  <si>
    <t>Candidate name</t>
  </si>
  <si>
    <t>SCN</t>
  </si>
  <si>
    <t>I have a better, more positive, view of myself</t>
  </si>
  <si>
    <t>I am better at solving problems and making decisions</t>
  </si>
  <si>
    <t>I am better at working with others to achieve a task</t>
  </si>
  <si>
    <t>I have better skills in listening and talking</t>
  </si>
  <si>
    <t>I am better at making friends and trusting others</t>
  </si>
  <si>
    <t>I am better at respecting others and appreciating their needs</t>
  </si>
  <si>
    <t>How else do you think your award has helped you?</t>
  </si>
  <si>
    <t xml:space="preserve">    I confirm that I have obtained appropriate consent for the personal data of the young people listed below, to be shared with Youth Scotland and with the relevant awarding body, currently the Scottish Qualifications Authority (SQA),  for the purpose of fulfilling the criteria of Youth Scotland’s Awards. In line with GDPR requirements, I can provide evidence of this permission if requested. I have read and understood Youth Scotland’s Privacy Policy found at www.youthscotland.org.uk/privacy/</t>
  </si>
  <si>
    <t>OPERATING AGENCY NAME</t>
  </si>
  <si>
    <t>PARTICIPATING UNIT NAME</t>
  </si>
  <si>
    <t>Is this group funded by Generation Cashback?</t>
  </si>
  <si>
    <t>Post Code</t>
  </si>
  <si>
    <t>Name of Award Group Worker</t>
  </si>
  <si>
    <t>Presentation Certificate Requested? (£1)</t>
  </si>
  <si>
    <t>I confirm that the above awards have been Assessed by this Operating Agency and that they meet the required standards.</t>
  </si>
  <si>
    <r>
      <t>Agency Assessor (</t>
    </r>
    <r>
      <rPr>
        <b/>
        <sz val="8"/>
        <color indexed="8"/>
        <rFont val="Open Sans"/>
        <family val="2"/>
      </rPr>
      <t>Internal Moderator</t>
    </r>
    <r>
      <rPr>
        <b/>
        <sz val="10"/>
        <color indexed="8"/>
        <rFont val="Open Sans"/>
        <family val="2"/>
      </rPr>
      <t>) Name:</t>
    </r>
  </si>
  <si>
    <t>Date of internal moderation:</t>
  </si>
  <si>
    <t>Please now complete the evaluation and invoicing tabs</t>
  </si>
  <si>
    <t>M</t>
  </si>
  <si>
    <t>OA</t>
  </si>
  <si>
    <t>Aberdeen City Council</t>
  </si>
  <si>
    <t>Aberdeenshire Council</t>
  </si>
  <si>
    <t>Angus Council</t>
  </si>
  <si>
    <t>Live Argyll</t>
  </si>
  <si>
    <t>Barnardos Scotland</t>
  </si>
  <si>
    <t>City of Edinburgh Council</t>
  </si>
  <si>
    <t>Clackmannanshire Council</t>
  </si>
  <si>
    <t>Comhairle Nan Eilean Siar</t>
  </si>
  <si>
    <t>Dumfries and Galloway Council</t>
  </si>
  <si>
    <t>Dundee City Council</t>
  </si>
  <si>
    <t>East Ayrshire Council</t>
  </si>
  <si>
    <t>East Dunbartonshire Council</t>
  </si>
  <si>
    <t>East Lothian Council CLD</t>
  </si>
  <si>
    <t>East Renfrewshire Council</t>
  </si>
  <si>
    <t>Falkirk Council</t>
  </si>
  <si>
    <t>Fife Council</t>
  </si>
  <si>
    <t>High Life Highland</t>
  </si>
  <si>
    <t>Inverclyde Council CLD Team</t>
  </si>
  <si>
    <t>LAYC</t>
  </si>
  <si>
    <t>Midlothian Council</t>
  </si>
  <si>
    <t>Moray Council</t>
  </si>
  <si>
    <t>North Ayrshire Council</t>
  </si>
  <si>
    <t>North Lanarkshire Council</t>
  </si>
  <si>
    <t>Orkney Islands Council CLD</t>
  </si>
  <si>
    <t>Perth and Kinross Council</t>
  </si>
  <si>
    <t>Renfrewshire Council</t>
  </si>
  <si>
    <t>Scottish Borders Council</t>
  </si>
  <si>
    <t>Scottish Sports Futures</t>
  </si>
  <si>
    <t>Shetland Islands Council</t>
  </si>
  <si>
    <t>South Ayrshire Council</t>
  </si>
  <si>
    <t>South Lanarkshire Council</t>
  </si>
  <si>
    <t>Stirling Council</t>
  </si>
  <si>
    <t>Venture Scotland</t>
  </si>
  <si>
    <t>West Dunbartonshire Council CLD</t>
  </si>
  <si>
    <t>West Lothian Council CLD</t>
  </si>
  <si>
    <t>YoMo Young Movers</t>
  </si>
  <si>
    <t>Youth 1st</t>
  </si>
  <si>
    <t>Youth Highland</t>
  </si>
  <si>
    <t>Burnhouse Skills Centre</t>
  </si>
  <si>
    <t>Cedarbank School</t>
  </si>
  <si>
    <t>Kinlochleven High School</t>
  </si>
  <si>
    <t>Larbert High School</t>
  </si>
  <si>
    <t>Low Port Outdoor Education Centre</t>
  </si>
  <si>
    <t>Moore House Care and Education</t>
  </si>
  <si>
    <t>Multi Agency Team for Looked After Children</t>
  </si>
  <si>
    <t>New Struan School</t>
  </si>
  <si>
    <t>Portlethen Academy</t>
  </si>
  <si>
    <t>Saint Roch's RC Secondary School</t>
  </si>
  <si>
    <t>St Machar Academy</t>
  </si>
  <si>
    <t>St Pauls RC High School</t>
  </si>
  <si>
    <t>Starley Hall School</t>
  </si>
  <si>
    <t>Volunteer Centre Borders</t>
  </si>
  <si>
    <t>West Calder High School</t>
  </si>
  <si>
    <t>Young Peoples' Programmes</t>
  </si>
  <si>
    <t>Young Scot</t>
  </si>
  <si>
    <t>Youth Scotland</t>
  </si>
  <si>
    <t>George Heriot's School</t>
  </si>
  <si>
    <t>Greenwood Academy</t>
  </si>
  <si>
    <t>Whitburn Academy</t>
  </si>
  <si>
    <t>FARE Family Action in Rogerfield and Easterhouse</t>
  </si>
  <si>
    <t>Glenrothes High School</t>
  </si>
  <si>
    <t>Lochend Community High School</t>
  </si>
  <si>
    <t>St Davids RC High School</t>
  </si>
  <si>
    <t>St John's RC Academy</t>
  </si>
  <si>
    <t>Preston Lodge High School</t>
  </si>
  <si>
    <t>PEEK Possibilities for Each and Every Kid</t>
  </si>
  <si>
    <t>Annan Academy</t>
  </si>
  <si>
    <t>Breakthrough</t>
  </si>
  <si>
    <t>Erskine Waterfront Campus</t>
  </si>
  <si>
    <t>Gleniffer High School</t>
  </si>
  <si>
    <t>Hermitage Academy</t>
  </si>
  <si>
    <t>Broxburn Academy</t>
  </si>
  <si>
    <t>Notre Dame High School</t>
  </si>
  <si>
    <t>Ross High School</t>
  </si>
  <si>
    <t>Dunbar Grammar School</t>
  </si>
  <si>
    <t>Perth Grammar School</t>
  </si>
  <si>
    <t>Monifieth High School</t>
  </si>
  <si>
    <t>St Matthews Academy</t>
  </si>
  <si>
    <t>East Lothian Council Outdoor Learning Service</t>
  </si>
  <si>
    <t>REACH</t>
  </si>
  <si>
    <t>Wallace High School</t>
  </si>
  <si>
    <t>Inverness Royal Academy</t>
  </si>
  <si>
    <t>Junction 12 Youth Project</t>
  </si>
  <si>
    <t>St Augustine’s RC High School</t>
  </si>
  <si>
    <t>St Andrew's RC High School (Fife)</t>
  </si>
  <si>
    <t>YouthBorders</t>
  </si>
  <si>
    <t>Woodmill High School</t>
  </si>
  <si>
    <t>Hazelwood School</t>
  </si>
  <si>
    <t>Cleveden Secondary School</t>
  </si>
  <si>
    <t>South Ayrshire Council Development Officer Outreach</t>
  </si>
  <si>
    <t>Govan Heritage Trust</t>
  </si>
  <si>
    <t>Lewis and Harris Youth Clubs Association</t>
  </si>
  <si>
    <t>Gairloch High School</t>
  </si>
  <si>
    <t>Paragon Music</t>
  </si>
  <si>
    <t>Bucksburn Learning Partnership</t>
  </si>
  <si>
    <t>Aberdeenshire Youth Achievement</t>
  </si>
  <si>
    <t>Arbroath CLD</t>
  </si>
  <si>
    <t>Argyll &amp; Bute Community Learning Hub</t>
  </si>
  <si>
    <t>Barnardo's Works</t>
  </si>
  <si>
    <t>CHAI West Activity Agreement</t>
  </si>
  <si>
    <t>Clackmannanshire Youth Council</t>
  </si>
  <si>
    <t>Castlebay School</t>
  </si>
  <si>
    <t>Youth Work Service (East)</t>
  </si>
  <si>
    <t>Ancrum Outdoor Centre</t>
  </si>
  <si>
    <t>East Ayrshire</t>
  </si>
  <si>
    <t>East Dunbartonshire Youth Awards Unit</t>
  </si>
  <si>
    <t>East Lothian Young Achievers</t>
  </si>
  <si>
    <t>East Renfrewshire Community Learning and Development</t>
  </si>
  <si>
    <t>Community Learning and Development</t>
  </si>
  <si>
    <t>Cowdenbeath Achievement Awards</t>
  </si>
  <si>
    <t>High Life Highland PU1</t>
  </si>
  <si>
    <t>Parklea Association Branching Out Ltd</t>
  </si>
  <si>
    <t>A.R.Ts Afternoon</t>
  </si>
  <si>
    <t>Children’s Residential Homes</t>
  </si>
  <si>
    <t>Aberlour Youthpoint- Moray</t>
  </si>
  <si>
    <t xml:space="preserve">Fullarton Youth and Community Project </t>
  </si>
  <si>
    <t>Airdrie Locality</t>
  </si>
  <si>
    <t>Orkney Youth Work Awards</t>
  </si>
  <si>
    <t>Fairview School</t>
  </si>
  <si>
    <t>Good Shepherd Centre</t>
  </si>
  <si>
    <t>Cheviot Youth</t>
  </si>
  <si>
    <t>Youth Services - Shetland Islands Council</t>
  </si>
  <si>
    <t>Ayr Academy</t>
  </si>
  <si>
    <t>Calderside Academy ASN Department</t>
  </si>
  <si>
    <t>Big Noise Raploch</t>
  </si>
  <si>
    <t>CLD Youth Groups</t>
  </si>
  <si>
    <t>Work With Young People</t>
  </si>
  <si>
    <t>Brighter East End</t>
  </si>
  <si>
    <t>Kidz-U-Nite</t>
  </si>
  <si>
    <t>HIYA</t>
  </si>
  <si>
    <t>Argyll College UHI</t>
  </si>
  <si>
    <t>Eat, Sleep, Ride</t>
  </si>
  <si>
    <t>Charleston Leadership Group</t>
  </si>
  <si>
    <t>Central Youth Achievement</t>
  </si>
  <si>
    <t>Brechin and Montrose CLD</t>
  </si>
  <si>
    <t>East Awards</t>
  </si>
  <si>
    <t>Portobello High School</t>
  </si>
  <si>
    <t>OYCI CIC</t>
  </si>
  <si>
    <t>CLD Comhairle nan Eilean Siar</t>
  </si>
  <si>
    <t>Youth Work Service (West)</t>
  </si>
  <si>
    <t>Braeview Academy</t>
  </si>
  <si>
    <t>Vibrant Communities</t>
  </si>
  <si>
    <t>Lenzie Academy</t>
  </si>
  <si>
    <t>North Berwick Youth Project</t>
  </si>
  <si>
    <t>St Lukes High School</t>
  </si>
  <si>
    <t>Inclusion and Wellbeing Service</t>
  </si>
  <si>
    <t>Dunfermline Achievement Awards</t>
  </si>
  <si>
    <t>The Place</t>
  </si>
  <si>
    <t>Senior Phase and Attainment</t>
  </si>
  <si>
    <t>Canongate Youth</t>
  </si>
  <si>
    <t>Communities and Lifelong Learning</t>
  </si>
  <si>
    <t>Army Welfare Service</t>
  </si>
  <si>
    <t>North Ayrshire Youth Achievers</t>
  </si>
  <si>
    <t>Bellshill Locality</t>
  </si>
  <si>
    <t>Kinross Primary School</t>
  </si>
  <si>
    <t>Nether Johnstone House</t>
  </si>
  <si>
    <t>CLD Berwickshire</t>
  </si>
  <si>
    <t>Barassie Primary School</t>
  </si>
  <si>
    <t>Carluke High School</t>
  </si>
  <si>
    <t>Dunblane High School</t>
  </si>
  <si>
    <t>West Dunbartonshire Council Schools</t>
  </si>
  <si>
    <t>Craigend Community Youth Group</t>
  </si>
  <si>
    <t>Kingdom Off Road Motorcycle Club (KORMC)</t>
  </si>
  <si>
    <t>Beancross Bothkennar Primary School</t>
  </si>
  <si>
    <t>Preston Tower Primary School</t>
  </si>
  <si>
    <t>Cults Academy</t>
  </si>
  <si>
    <t>Carnoustie, Monifieth and Sidlaw CLD</t>
  </si>
  <si>
    <t>North Awards</t>
  </si>
  <si>
    <t>South West Edinburgh</t>
  </si>
  <si>
    <t>Pointers Drop In Centre</t>
  </si>
  <si>
    <t>Carolina House Trust</t>
  </si>
  <si>
    <t>Dunfermline High School</t>
  </si>
  <si>
    <t>Youth Participation</t>
  </si>
  <si>
    <t>Citadel Youth Centre</t>
  </si>
  <si>
    <t>Mayfield &amp; Easthouses Youth 2000 Project</t>
  </si>
  <si>
    <t>Buckie Area Youth Groups</t>
  </si>
  <si>
    <t>Coatbridge Locality</t>
  </si>
  <si>
    <t>Letham4All - Youth Project</t>
  </si>
  <si>
    <t>Renfrew YMCA SCIO</t>
  </si>
  <si>
    <t>CLD Cheviot</t>
  </si>
  <si>
    <t>Belmont Academy</t>
  </si>
  <si>
    <t>Hareleeshill Primary School</t>
  </si>
  <si>
    <t>St Modans High School</t>
  </si>
  <si>
    <t>DRC Generations</t>
  </si>
  <si>
    <t>Changing Faces Youth Action Group</t>
  </si>
  <si>
    <t>Fit Like Hub</t>
  </si>
  <si>
    <t>Forfar and Kirriemuir CLD</t>
  </si>
  <si>
    <t>West Awards</t>
  </si>
  <si>
    <t>Woodlands School</t>
  </si>
  <si>
    <t>Uist Open Group</t>
  </si>
  <si>
    <t>CEYP</t>
  </si>
  <si>
    <t>East Area Achievement Awards</t>
  </si>
  <si>
    <t>East Lothian Young Carers</t>
  </si>
  <si>
    <t>Midlothian Young Carers Project</t>
  </si>
  <si>
    <t>Buckie High School</t>
  </si>
  <si>
    <t>Cumbernauld Locality</t>
  </si>
  <si>
    <t>Ochil Tower</t>
  </si>
  <si>
    <t>Youth Services - Renfrewshire</t>
  </si>
  <si>
    <t>CLD Eildon</t>
  </si>
  <si>
    <t>Carrick CLD Youth Groups</t>
  </si>
  <si>
    <t>LANDED Peer Education Service</t>
  </si>
  <si>
    <t>Stirling High School</t>
  </si>
  <si>
    <t xml:space="preserve">Fuse Youth Cafe </t>
  </si>
  <si>
    <t>Chirnsyde Primary School</t>
  </si>
  <si>
    <t>Barnardo's Scotland</t>
  </si>
  <si>
    <t>Grammar Partnership</t>
  </si>
  <si>
    <t>CLD Youth Work</t>
  </si>
  <si>
    <t>Glenrothes Achievement Awards</t>
  </si>
  <si>
    <t>Granton Youth Centre</t>
  </si>
  <si>
    <t>Pathhead Youth Project</t>
  </si>
  <si>
    <t>Earthtime</t>
  </si>
  <si>
    <t>Motherwell Locality</t>
  </si>
  <si>
    <t>Perth &amp; Kinross Services for Young People 1</t>
  </si>
  <si>
    <t>CLD Selkirkshire</t>
  </si>
  <si>
    <t>CLD Youth Work - Ayr and Rural Communities</t>
  </si>
  <si>
    <t>Lesmahagow High School</t>
  </si>
  <si>
    <t>Stirling Inclusion Support Service</t>
  </si>
  <si>
    <t>Impact Arts (Projects) Ltd</t>
  </si>
  <si>
    <t>Coca Cola Reach Up</t>
  </si>
  <si>
    <t>Lochside Partnership</t>
  </si>
  <si>
    <t>Harris Academy</t>
  </si>
  <si>
    <t>Kirkcaldy Achievement Awards</t>
  </si>
  <si>
    <t>Tranent Youth and Community Facility (Recharge)</t>
  </si>
  <si>
    <t>Penicuik High School</t>
  </si>
  <si>
    <t>Elgin Academy</t>
  </si>
  <si>
    <t>Wishaw Locality</t>
  </si>
  <si>
    <t>The Gannochy Trust Achievers</t>
  </si>
  <si>
    <t>CLD Teviot &amp; Liddesdale</t>
  </si>
  <si>
    <t>Community Safety Team</t>
  </si>
  <si>
    <t>McGowan’s Blackbelt Academy</t>
  </si>
  <si>
    <t>Kelvin College</t>
  </si>
  <si>
    <t>Dual Fitness Foundation</t>
  </si>
  <si>
    <t>Northfield Partnership</t>
  </si>
  <si>
    <t>Kick It Kick Off Learning Centre</t>
  </si>
  <si>
    <t>Kirkcaldy YMCA</t>
  </si>
  <si>
    <t xml:space="preserve">West Lothian Youth Action Project </t>
  </si>
  <si>
    <t xml:space="preserve">Elgin Area Youth Groups </t>
  </si>
  <si>
    <t>CLD Tweeddale</t>
  </si>
  <si>
    <t xml:space="preserve">Employability and Skills </t>
  </si>
  <si>
    <t>Regen: FX Youth Trust</t>
  </si>
  <si>
    <t>Reidvale Neighbourhood Centre - Youth Hub</t>
  </si>
  <si>
    <t>Generation Cashback</t>
  </si>
  <si>
    <t>Printfield Community Project</t>
  </si>
  <si>
    <t>Young Carers Project</t>
  </si>
  <si>
    <t>Levenmouth Achievement Awards</t>
  </si>
  <si>
    <t>Elgin Youth Development Group</t>
  </si>
  <si>
    <t>Connect Berwickshire Youth Project</t>
  </si>
  <si>
    <t>Girvan Academy</t>
  </si>
  <si>
    <t>St Andrew's and St Bride's High School</t>
  </si>
  <si>
    <t>Royston Youth Action</t>
  </si>
  <si>
    <t>iLead</t>
  </si>
  <si>
    <t>Yusuf Youth Initiative</t>
  </si>
  <si>
    <t>Madras College</t>
  </si>
  <si>
    <t>Forres Area Youth Groups</t>
  </si>
  <si>
    <t>Live Borders</t>
  </si>
  <si>
    <t>Girvan Youth Trust</t>
  </si>
  <si>
    <t>Youth, Family and Community Learning</t>
  </si>
  <si>
    <t>SAPC Community Sports Hub</t>
  </si>
  <si>
    <t>Includem</t>
  </si>
  <si>
    <t>Outdoor Education Fife</t>
  </si>
  <si>
    <t>Keith Area Youth Groups</t>
  </si>
  <si>
    <t>Marr College</t>
  </si>
  <si>
    <t>The Pavillion</t>
  </si>
  <si>
    <t>Inverkeithing High School</t>
  </si>
  <si>
    <t>South West Fife Achievement Awards</t>
  </si>
  <si>
    <t>Keith Grammar School</t>
  </si>
  <si>
    <t>Prestwick and Troon CLD</t>
  </si>
  <si>
    <t>National Deaf Childrens Society</t>
  </si>
  <si>
    <t>The Waid Academy (and Cluster)</t>
  </si>
  <si>
    <t>Lossiemouth Area Youth Work</t>
  </si>
  <si>
    <t>Queen Margaret Academy</t>
  </si>
  <si>
    <t>Youth Trust (Cranhill Development Trust)</t>
  </si>
  <si>
    <t>Paths for All</t>
  </si>
  <si>
    <t>Lossiemouth High School</t>
  </si>
  <si>
    <t>South Ayrshire Swim Team</t>
  </si>
  <si>
    <t>Ready for Youth Work</t>
  </si>
  <si>
    <t>Mentoring Young Talent</t>
  </si>
  <si>
    <t>South Ayrshire Young Achievers</t>
  </si>
  <si>
    <t>Stand Up to Sectarianism</t>
  </si>
  <si>
    <t>Milnes Area Youth Work</t>
  </si>
  <si>
    <t>Tae Kwon Do Association Scotland</t>
  </si>
  <si>
    <t>Milne's High School</t>
  </si>
  <si>
    <t>TD1 Youth Hub</t>
  </si>
  <si>
    <t>Moray Pathways</t>
  </si>
  <si>
    <t>Young Place Changers</t>
  </si>
  <si>
    <t>Moray SEBN Service</t>
  </si>
  <si>
    <t>Portessie Primary School</t>
  </si>
  <si>
    <t>Speyside Area Youth Groups</t>
  </si>
  <si>
    <t>The Loft Youth Project</t>
  </si>
  <si>
    <t>Wick High School</t>
  </si>
  <si>
    <t>Local Authority</t>
  </si>
  <si>
    <t>Aberdeen</t>
  </si>
  <si>
    <t>Aberdeenshire</t>
  </si>
  <si>
    <t>Angus</t>
  </si>
  <si>
    <t>Argyll</t>
  </si>
  <si>
    <t>Clackmannanshire</t>
  </si>
  <si>
    <t>Dumfries &amp; Galloway</t>
  </si>
  <si>
    <t>Dundee City</t>
  </si>
  <si>
    <t>East Dunbartonshire</t>
  </si>
  <si>
    <t>East Lothian</t>
  </si>
  <si>
    <t>East Renfrewshire</t>
  </si>
  <si>
    <t>Edinburgh</t>
  </si>
  <si>
    <t>Eilean Siar</t>
  </si>
  <si>
    <t>Falkirk</t>
  </si>
  <si>
    <t>Fife</t>
  </si>
  <si>
    <t xml:space="preserve">Glasgow </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</si>
  <si>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</si>
  <si>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</si>
  <si>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</si>
  <si>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</si>
  <si>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</si>
  <si>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</si>
  <si>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</si>
  <si>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</si>
  <si>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</si>
  <si>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</si>
  <si>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</si>
  <si>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</si>
  <si>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</si>
  <si>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</si>
  <si>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</si>
  <si>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National</t>
  </si>
  <si>
    <t>PU</t>
  </si>
  <si>
    <t>Reg Number</t>
  </si>
  <si>
    <t>Full Name</t>
  </si>
  <si>
    <t>Booklet Number</t>
  </si>
  <si>
    <t>UKY Level</t>
  </si>
  <si>
    <t>Ethnicity</t>
  </si>
  <si>
    <t>Disability</t>
  </si>
  <si>
    <t>SCN Number</t>
  </si>
  <si>
    <t>DoB</t>
  </si>
  <si>
    <t>Bronze</t>
  </si>
  <si>
    <t>Silver</t>
  </si>
  <si>
    <t>Gold</t>
  </si>
  <si>
    <t>Platinum</t>
  </si>
  <si>
    <t>Certificate sent</t>
  </si>
  <si>
    <t>Presentation certificate required?</t>
  </si>
  <si>
    <t>YOYP certificate</t>
  </si>
  <si>
    <t>Cashback?</t>
  </si>
  <si>
    <t>IV</t>
  </si>
  <si>
    <t>AGW</t>
  </si>
  <si>
    <t>OA / PU</t>
  </si>
  <si>
    <t>Sc155</t>
  </si>
  <si>
    <t>Sc172</t>
  </si>
  <si>
    <t>Sc119</t>
  </si>
  <si>
    <t>Sc124</t>
  </si>
  <si>
    <t>Sc154</t>
  </si>
  <si>
    <t>Bathgate Academy</t>
  </si>
  <si>
    <t>Sc257</t>
  </si>
  <si>
    <t>Sc300</t>
  </si>
  <si>
    <t>Sc267</t>
  </si>
  <si>
    <t>Sc191</t>
  </si>
  <si>
    <t>Sc117</t>
  </si>
  <si>
    <t>Sc165</t>
  </si>
  <si>
    <t>Deans Community High School</t>
  </si>
  <si>
    <t>Sc268</t>
  </si>
  <si>
    <t>Direct Access</t>
  </si>
  <si>
    <t>Sc252</t>
  </si>
  <si>
    <t>Sc157</t>
  </si>
  <si>
    <t>Sc114</t>
  </si>
  <si>
    <t>DYA Schools</t>
  </si>
  <si>
    <t>Sc145</t>
  </si>
  <si>
    <t>Earth for Life</t>
  </si>
  <si>
    <t>Sc272</t>
  </si>
  <si>
    <t>Sc136</t>
  </si>
  <si>
    <t>Sc190</t>
  </si>
  <si>
    <t>Sc206</t>
  </si>
  <si>
    <t>Sc156</t>
  </si>
  <si>
    <t>Sc122</t>
  </si>
  <si>
    <t>Fife College</t>
  </si>
  <si>
    <t xml:space="preserve">SC120 </t>
  </si>
  <si>
    <t>Sc151</t>
  </si>
  <si>
    <t>Fife Council Education and Pupil Support Service</t>
  </si>
  <si>
    <t>Sc179</t>
  </si>
  <si>
    <t>Fife Council Education Service</t>
  </si>
  <si>
    <t>Glasgow Life</t>
  </si>
  <si>
    <t>Sc150</t>
  </si>
  <si>
    <t>Sc169</t>
  </si>
  <si>
    <t>Inveralmond Community High School</t>
  </si>
  <si>
    <t>Sc260</t>
  </si>
  <si>
    <t>Sc106</t>
  </si>
  <si>
    <t>Sc274</t>
  </si>
  <si>
    <t>Sc273</t>
  </si>
  <si>
    <t>Sc110</t>
  </si>
  <si>
    <t>Sc276</t>
  </si>
  <si>
    <t>Sc194</t>
  </si>
  <si>
    <t>Sc132</t>
  </si>
  <si>
    <t>Sc128</t>
  </si>
  <si>
    <t>Sc204</t>
  </si>
  <si>
    <t>Sc269</t>
  </si>
  <si>
    <t>Sc127</t>
  </si>
  <si>
    <t>Sc164</t>
  </si>
  <si>
    <t>Sc104</t>
  </si>
  <si>
    <t>Sc113</t>
  </si>
  <si>
    <t>Sc166</t>
  </si>
  <si>
    <t>Sc125</t>
  </si>
  <si>
    <t>Sc354</t>
  </si>
  <si>
    <t>Sc129</t>
  </si>
  <si>
    <t>Sc255</t>
  </si>
  <si>
    <t>Sc102</t>
  </si>
  <si>
    <t>Sc121</t>
  </si>
  <si>
    <t>Sc115</t>
  </si>
  <si>
    <t>Sc253</t>
  </si>
  <si>
    <t>Sc271</t>
  </si>
  <si>
    <t>Sc126</t>
  </si>
  <si>
    <t>The Big Music Project</t>
  </si>
  <si>
    <t>Sc262</t>
  </si>
  <si>
    <t>Sc207</t>
  </si>
  <si>
    <t>-</t>
  </si>
  <si>
    <t>Sc275</t>
  </si>
  <si>
    <t>Sc182</t>
  </si>
  <si>
    <t>Sc152</t>
  </si>
  <si>
    <t>Sc138</t>
  </si>
  <si>
    <t>Sc259</t>
  </si>
  <si>
    <t>Sc170</t>
  </si>
  <si>
    <t>Sc148</t>
  </si>
  <si>
    <t>Sc263</t>
  </si>
  <si>
    <t>Sc116</t>
  </si>
  <si>
    <t>Sc278</t>
  </si>
  <si>
    <t>Sc355</t>
  </si>
  <si>
    <t>Sc400</t>
  </si>
  <si>
    <t>Sc279</t>
  </si>
  <si>
    <t>Angling Scotland</t>
  </si>
  <si>
    <t>Sc356</t>
  </si>
  <si>
    <t>FABB Scotland</t>
  </si>
  <si>
    <t>Sc364</t>
  </si>
  <si>
    <t>Sc363</t>
  </si>
  <si>
    <t>Sc362</t>
  </si>
  <si>
    <t>Graeme High School</t>
  </si>
  <si>
    <t>Sc359</t>
  </si>
  <si>
    <t>Sc361</t>
  </si>
  <si>
    <t>Saint Andrews Secondary School</t>
  </si>
  <si>
    <t>Sc358</t>
  </si>
  <si>
    <t>Scottish Archery Association</t>
  </si>
  <si>
    <t>Sc365</t>
  </si>
  <si>
    <t>Sc360</t>
  </si>
  <si>
    <t>Braes High School</t>
  </si>
  <si>
    <t>Sc366</t>
  </si>
  <si>
    <t>Golspie High School</t>
  </si>
  <si>
    <t>Sc367</t>
  </si>
  <si>
    <t>Abercorn Secondary School</t>
  </si>
  <si>
    <t>PU0125</t>
  </si>
  <si>
    <t>PU1458</t>
  </si>
  <si>
    <t>PU1421</t>
  </si>
  <si>
    <t>Active East</t>
  </si>
  <si>
    <t>PU1250</t>
  </si>
  <si>
    <t>PU0154</t>
  </si>
  <si>
    <t xml:space="preserve">Airdrie Schools </t>
  </si>
  <si>
    <t>PU1437</t>
  </si>
  <si>
    <t>Alness Academy</t>
  </si>
  <si>
    <t>PU2259</t>
  </si>
  <si>
    <t>PU1407</t>
  </si>
  <si>
    <t>Auchinleck Academy International Studies</t>
  </si>
  <si>
    <t>PU0104</t>
  </si>
  <si>
    <t>Auldhouse Primary School</t>
  </si>
  <si>
    <t>PU2404</t>
  </si>
  <si>
    <t>PU1438</t>
  </si>
  <si>
    <t>Ayr Housing Aid Centre</t>
  </si>
  <si>
    <t>PU2324</t>
  </si>
  <si>
    <t>PU2331</t>
  </si>
  <si>
    <t>Barrhead High School</t>
  </si>
  <si>
    <t>PU2169</t>
  </si>
  <si>
    <t>PU0153</t>
  </si>
  <si>
    <t xml:space="preserve">Bellshill Schools </t>
  </si>
  <si>
    <t>PU1443</t>
  </si>
  <si>
    <t>PU2299</t>
  </si>
  <si>
    <t>Breadalbane Academy</t>
  </si>
  <si>
    <t>PU2000</t>
  </si>
  <si>
    <t>Breaking Out</t>
  </si>
  <si>
    <t>PU1423</t>
  </si>
  <si>
    <t>Brechin CLD</t>
  </si>
  <si>
    <t>PU1266</t>
  </si>
  <si>
    <t>Brunswick Youth Centre (Glasgow) Limited</t>
  </si>
  <si>
    <t>PU2288</t>
  </si>
  <si>
    <t>PU2051</t>
  </si>
  <si>
    <t>PU1431</t>
  </si>
  <si>
    <t>PU2194</t>
  </si>
  <si>
    <t>Buckstone Youth Club/Project</t>
  </si>
  <si>
    <t>PU1440</t>
  </si>
  <si>
    <t>Burghead Primary School</t>
  </si>
  <si>
    <t>PU2405</t>
  </si>
  <si>
    <t>Busby Primary School</t>
  </si>
  <si>
    <t>PU2276</t>
  </si>
  <si>
    <t>Bute Youth Group</t>
  </si>
  <si>
    <t>PU1205</t>
  </si>
  <si>
    <t>PU2275</t>
  </si>
  <si>
    <t>Carlogie Primary School</t>
  </si>
  <si>
    <t>PU2198</t>
  </si>
  <si>
    <t>Carrick Academy</t>
  </si>
  <si>
    <t>PU1417</t>
  </si>
  <si>
    <t>PU1275</t>
  </si>
  <si>
    <t>Cartvale School</t>
  </si>
  <si>
    <t>PU2403</t>
  </si>
  <si>
    <t>PU1457</t>
  </si>
  <si>
    <t>PU2406</t>
  </si>
  <si>
    <t>PU2313</t>
  </si>
  <si>
    <t>PU2252</t>
  </si>
  <si>
    <t>PU1111</t>
  </si>
  <si>
    <t>CLD - South</t>
  </si>
  <si>
    <t>PU0103</t>
  </si>
  <si>
    <t>PU1309</t>
  </si>
  <si>
    <t>CLD Hawick</t>
  </si>
  <si>
    <t>PU1310</t>
  </si>
  <si>
    <t>CLD - North</t>
  </si>
  <si>
    <t>PU0102</t>
  </si>
  <si>
    <t>PU1276</t>
  </si>
  <si>
    <t>PU1262</t>
  </si>
  <si>
    <t>Clinterty</t>
  </si>
  <si>
    <t>PU2180</t>
  </si>
  <si>
    <t>PU0155</t>
  </si>
  <si>
    <t xml:space="preserve">Coatbridge Schools </t>
  </si>
  <si>
    <t>PU1447</t>
  </si>
  <si>
    <t>Community Education Youth Work</t>
  </si>
  <si>
    <t>PU1441</t>
  </si>
  <si>
    <t>Carnoustie CLD</t>
  </si>
  <si>
    <t>PU1260</t>
  </si>
  <si>
    <t>PU2207</t>
  </si>
  <si>
    <t>PU2255</t>
  </si>
  <si>
    <t>Community Learning and Development Eildon</t>
  </si>
  <si>
    <t>PU1413</t>
  </si>
  <si>
    <t>PU2409</t>
  </si>
  <si>
    <t>PU2328</t>
  </si>
  <si>
    <t>Connect Community Trust</t>
  </si>
  <si>
    <t>PU2312</t>
  </si>
  <si>
    <t>Connect2</t>
  </si>
  <si>
    <t>PU2186</t>
  </si>
  <si>
    <t>Cowal Youth Work Partnership</t>
  </si>
  <si>
    <t>PU2291</t>
  </si>
  <si>
    <t>PU1270</t>
  </si>
  <si>
    <t>PU2283</t>
  </si>
  <si>
    <t>Creetown Senior Youth Club and Newton Stewart Youth</t>
  </si>
  <si>
    <t>PU2278</t>
  </si>
  <si>
    <t>PU0150</t>
  </si>
  <si>
    <t xml:space="preserve">Cumbernauld Schools </t>
  </si>
  <si>
    <t>PU2190</t>
  </si>
  <si>
    <t>PU1422</t>
  </si>
  <si>
    <t>PU1425</t>
  </si>
  <si>
    <t>PU1419</t>
  </si>
  <si>
    <t>PU0113</t>
  </si>
  <si>
    <t>PU1001</t>
  </si>
  <si>
    <t>Eastbank Youth Achievement Group</t>
  </si>
  <si>
    <t>PU0127</t>
  </si>
  <si>
    <t>Easthall Residents Association</t>
  </si>
  <si>
    <t>PU2073</t>
  </si>
  <si>
    <t>Educated Dance Dundee</t>
  </si>
  <si>
    <t>PU2323</t>
  </si>
  <si>
    <t>PU1432</t>
  </si>
  <si>
    <t>Elgin High School</t>
  </si>
  <si>
    <t>PU2407</t>
  </si>
  <si>
    <t>Employment Support Service</t>
  </si>
  <si>
    <t>PU2287</t>
  </si>
  <si>
    <t>Fairway Fife</t>
  </si>
  <si>
    <t>PU2222</t>
  </si>
  <si>
    <t>Family Action in Rogerfield and Easterhouse and Musical Workshop TBMP</t>
  </si>
  <si>
    <t>PU2246</t>
  </si>
  <si>
    <t>FARE (Family Action in Rogerfield and Easterhouse)</t>
  </si>
  <si>
    <t>PU1235</t>
  </si>
  <si>
    <t>Fife Schools</t>
  </si>
  <si>
    <t>PU2327</t>
  </si>
  <si>
    <t>FIFE TEEN PARENT PROJECT</t>
  </si>
  <si>
    <t>PU2225</t>
  </si>
  <si>
    <t>Findochty Primary School</t>
  </si>
  <si>
    <t>PU1428</t>
  </si>
  <si>
    <t>Forfar Communities</t>
  </si>
  <si>
    <t>PU1411</t>
  </si>
  <si>
    <t>PU1435</t>
  </si>
  <si>
    <t>Girls on the Move</t>
  </si>
  <si>
    <t>PU2226</t>
  </si>
  <si>
    <t>PU2208</t>
  </si>
  <si>
    <t>PU2230</t>
  </si>
  <si>
    <t>Glasgow Clyde College</t>
  </si>
  <si>
    <t>PU2302</t>
  </si>
  <si>
    <t>Glasgow Life North East</t>
  </si>
  <si>
    <t>PU0117</t>
  </si>
  <si>
    <t>Glasgow Life North West</t>
  </si>
  <si>
    <t>PU0118</t>
  </si>
  <si>
    <t>Glasgow Life South</t>
  </si>
  <si>
    <t>PU0119</t>
  </si>
  <si>
    <t>Glasgow Museums, Learning and Access</t>
  </si>
  <si>
    <t>PU2282</t>
  </si>
  <si>
    <t>PU1375</t>
  </si>
  <si>
    <t>PU2370</t>
  </si>
  <si>
    <t>Greenwood Academy Different Class!</t>
  </si>
  <si>
    <t>PU1294</t>
  </si>
  <si>
    <t>Hamilton Information Project for Youth</t>
  </si>
  <si>
    <t>PU1279</t>
  </si>
  <si>
    <t>Harlaw Learning Partnership</t>
  </si>
  <si>
    <t>PU2193</t>
  </si>
  <si>
    <t>Haysholm School</t>
  </si>
  <si>
    <t>PU2293</t>
  </si>
  <si>
    <t>Hazlehead Learning Partnership</t>
  </si>
  <si>
    <t>PU2402</t>
  </si>
  <si>
    <t>Helensburgh and Lomond Homelink Project</t>
  </si>
  <si>
    <t>PU1420</t>
  </si>
  <si>
    <t>PU0001</t>
  </si>
  <si>
    <t>Hillside School Personal Development Group</t>
  </si>
  <si>
    <t>PU2006</t>
  </si>
  <si>
    <t>PU2265</t>
  </si>
  <si>
    <t>KEAR Campus</t>
  </si>
  <si>
    <t>PU2301</t>
  </si>
  <si>
    <t>PU2050</t>
  </si>
  <si>
    <t>PU2401</t>
  </si>
  <si>
    <t>PU1256</t>
  </si>
  <si>
    <t>Kinrossie Youth Club</t>
  </si>
  <si>
    <t>PU2036</t>
  </si>
  <si>
    <t>Kintyre Youth Group</t>
  </si>
  <si>
    <t>PU2368</t>
  </si>
  <si>
    <t>PU1278</t>
  </si>
  <si>
    <t>PU1261</t>
  </si>
  <si>
    <t>Kyle Academy</t>
  </si>
  <si>
    <t>PU1339</t>
  </si>
  <si>
    <t>PU1414</t>
  </si>
  <si>
    <t>Levenmouth Achievement awards</t>
  </si>
  <si>
    <t>PU1291</t>
  </si>
  <si>
    <t>Lifelong Learning</t>
  </si>
  <si>
    <t>Lifelong Learning and Employability - East Team</t>
  </si>
  <si>
    <t>Living Communities</t>
  </si>
  <si>
    <t>PU2161</t>
  </si>
  <si>
    <t>Lochside Primary School</t>
  </si>
  <si>
    <t>PU2314</t>
  </si>
  <si>
    <t>Loirston School</t>
  </si>
  <si>
    <t>PU2411</t>
  </si>
  <si>
    <t>PU2110</t>
  </si>
  <si>
    <t>PU2018</t>
  </si>
  <si>
    <t>PU2267</t>
  </si>
  <si>
    <t>PU1337</t>
  </si>
  <si>
    <t>McLaren and Balfron Learning Community</t>
  </si>
  <si>
    <t>PU1444</t>
  </si>
  <si>
    <t>Menzieshill High School</t>
  </si>
  <si>
    <t>PU1452</t>
  </si>
  <si>
    <t>Mid Argyll Youth Development Services</t>
  </si>
  <si>
    <t>PU2244</t>
  </si>
  <si>
    <t>Mid Argyll Youth Forum</t>
  </si>
  <si>
    <t>Midlothian Young Peoples Advice Service</t>
  </si>
  <si>
    <t>PU2008</t>
  </si>
  <si>
    <t>Millbank Primary School</t>
  </si>
  <si>
    <t>PU2412</t>
  </si>
  <si>
    <t>PU2111</t>
  </si>
  <si>
    <t>Montrose Academy</t>
  </si>
  <si>
    <t>PU2408</t>
  </si>
  <si>
    <t>Montrose Communities</t>
  </si>
  <si>
    <t>PU2295</t>
  </si>
  <si>
    <t>Moray Employment Support and Training</t>
  </si>
  <si>
    <t>PU2384</t>
  </si>
  <si>
    <t>Moray SEBN</t>
  </si>
  <si>
    <t>PU2389</t>
  </si>
  <si>
    <t>Morgan Academy</t>
  </si>
  <si>
    <t>PU0151</t>
  </si>
  <si>
    <t xml:space="preserve">Motherwell Schools </t>
  </si>
  <si>
    <t>PU1439</t>
  </si>
  <si>
    <t>Next Steps and Maryfield Project DEAP Dundee</t>
  </si>
  <si>
    <t>PU2317</t>
  </si>
  <si>
    <t>PU0135</t>
  </si>
  <si>
    <t>North Ayrshire Dynamic Youth Achievers</t>
  </si>
  <si>
    <t>PU1281</t>
  </si>
  <si>
    <t>PU1273</t>
  </si>
  <si>
    <t>North East Sensory Services</t>
  </si>
  <si>
    <t>PU2310</t>
  </si>
  <si>
    <t>North Youth Achievement</t>
  </si>
  <si>
    <t>PU1455</t>
  </si>
  <si>
    <t>North/East Community Learning and Development</t>
  </si>
  <si>
    <t>PU2009</t>
  </si>
  <si>
    <t>Northfield Learning Partnership</t>
  </si>
  <si>
    <t>Oasis Youth Centre</t>
  </si>
  <si>
    <t>PU1315</t>
  </si>
  <si>
    <t>Oban and Lorn Youth Group</t>
  </si>
  <si>
    <t>PU2281</t>
  </si>
  <si>
    <t>PU1213</t>
  </si>
  <si>
    <t>Park Primary School</t>
  </si>
  <si>
    <t>Pathways to Success</t>
  </si>
  <si>
    <t>PU2120</t>
  </si>
  <si>
    <t>Peer Led Services @ The Corner</t>
  </si>
  <si>
    <t>PU2253</t>
  </si>
  <si>
    <t>Perth and Kinross Services for Young People 1</t>
  </si>
  <si>
    <t>Perth and Kinross Services for Young People 2</t>
  </si>
  <si>
    <t>PU1363</t>
  </si>
  <si>
    <t>PU1399</t>
  </si>
  <si>
    <t>PU2294</t>
  </si>
  <si>
    <t>PU1430</t>
  </si>
  <si>
    <t>Pupil Support Service</t>
  </si>
  <si>
    <t>PU1289</t>
  </si>
  <si>
    <t>Queens Cross Housing Association</t>
  </si>
  <si>
    <t>PU2286</t>
  </si>
  <si>
    <t>RASAC Perth and Kinross</t>
  </si>
  <si>
    <t>PU2285</t>
  </si>
  <si>
    <t>Rathbone East Ayrshire</t>
  </si>
  <si>
    <t>PU0101</t>
  </si>
  <si>
    <t>PU2148</t>
  </si>
  <si>
    <t>Renfrewshire Young Scot</t>
  </si>
  <si>
    <t>PU1434</t>
  </si>
  <si>
    <t>Routes for All at GCU</t>
  </si>
  <si>
    <t>PU2315</t>
  </si>
  <si>
    <t>PU2159</t>
  </si>
  <si>
    <t>Saturday Cool School</t>
  </si>
  <si>
    <t>PU2385</t>
  </si>
  <si>
    <t>Schools</t>
  </si>
  <si>
    <t>PU2309</t>
  </si>
  <si>
    <t>Scoosh Club</t>
  </si>
  <si>
    <t>35001102</t>
  </si>
  <si>
    <t>Scottish Football Association</t>
  </si>
  <si>
    <t>PU2232</t>
  </si>
  <si>
    <t>SEBN Support Service</t>
  </si>
  <si>
    <t>PU2069</t>
  </si>
  <si>
    <t>Selkirk Learning Community</t>
  </si>
  <si>
    <t>PU2256</t>
  </si>
  <si>
    <t>South Ayrshire Befriending Project</t>
  </si>
  <si>
    <t>PU2392</t>
  </si>
  <si>
    <t>PU2303</t>
  </si>
  <si>
    <t>PU2273</t>
  </si>
  <si>
    <t>South Ayrshire Youth Forum</t>
  </si>
  <si>
    <t>PU1274</t>
  </si>
  <si>
    <t>South CLD</t>
  </si>
  <si>
    <t>PU1426</t>
  </si>
  <si>
    <t>South Youth Achievement</t>
  </si>
  <si>
    <t>PU1456</t>
  </si>
  <si>
    <t>PU2052</t>
  </si>
  <si>
    <t>St Angelas Participation Centre - SAPC</t>
  </si>
  <si>
    <t>PU2316</t>
  </si>
  <si>
    <t>PU2262</t>
  </si>
  <si>
    <t>St Pauls Youth Forum</t>
  </si>
  <si>
    <t>St Peters Primary School</t>
  </si>
  <si>
    <t>PU2369</t>
  </si>
  <si>
    <t>Stepping Stones</t>
  </si>
  <si>
    <t>PU2149</t>
  </si>
  <si>
    <t>Stewarton Academy</t>
  </si>
  <si>
    <t>PU2210</t>
  </si>
  <si>
    <t>Stirling and Bannockburn Learning Community</t>
  </si>
  <si>
    <t>PU1446</t>
  </si>
  <si>
    <t>Tain Youth Services</t>
  </si>
  <si>
    <t>PU2305</t>
  </si>
  <si>
    <t>Tarbert Youth Forum</t>
  </si>
  <si>
    <t>PU2258</t>
  </si>
  <si>
    <t>The 'Base' Youth Project</t>
  </si>
  <si>
    <t>PU2250</t>
  </si>
  <si>
    <t>PU2227</t>
  </si>
  <si>
    <t>The Edge</t>
  </si>
  <si>
    <t>PU2254</t>
  </si>
  <si>
    <t>The Salvation Army</t>
  </si>
  <si>
    <t>PU2233</t>
  </si>
  <si>
    <t>PU2103</t>
  </si>
  <si>
    <t>Theatre Modo</t>
  </si>
  <si>
    <t>PU2290</t>
  </si>
  <si>
    <t xml:space="preserve">Tollcross YMCA </t>
  </si>
  <si>
    <t>PU2243</t>
  </si>
  <si>
    <t>Torry Learning Partnership</t>
  </si>
  <si>
    <t>PU2195</t>
  </si>
  <si>
    <t>Tweeddale Youth Action</t>
  </si>
  <si>
    <t>PU2277</t>
  </si>
  <si>
    <t>Venture Scotland Participating Unit</t>
  </si>
  <si>
    <t>PU2297</t>
  </si>
  <si>
    <t>Viewforth High School</t>
  </si>
  <si>
    <t>PU2410</t>
  </si>
  <si>
    <t>Wallace and Dunblane Learning Community</t>
  </si>
  <si>
    <t>PU1445</t>
  </si>
  <si>
    <t>West Fife Community Support Service</t>
  </si>
  <si>
    <t>PU1406</t>
  </si>
  <si>
    <t>PU0865</t>
  </si>
  <si>
    <t>West Lothian Youth Action Project TBMP</t>
  </si>
  <si>
    <t>PU2249</t>
  </si>
  <si>
    <t>PU2304</t>
  </si>
  <si>
    <t>PU0152</t>
  </si>
  <si>
    <t xml:space="preserve">Wishaw Schools </t>
  </si>
  <si>
    <t>PU1442</t>
  </si>
  <si>
    <t>YMCA Glenrothes</t>
  </si>
  <si>
    <t>PU2017</t>
  </si>
  <si>
    <t>Yomo Glasgow East</t>
  </si>
  <si>
    <t>PU1243</t>
  </si>
  <si>
    <t>PU2269</t>
  </si>
  <si>
    <t>Young Persons Support and Transition Team - Adult Li</t>
  </si>
  <si>
    <t>PU2330</t>
  </si>
  <si>
    <t>Young Scot Inverclyde</t>
  </si>
  <si>
    <t>Young Scot South Ayrshire</t>
  </si>
  <si>
    <t>PU1264</t>
  </si>
  <si>
    <t>Youth Active</t>
  </si>
  <si>
    <t>PU2228</t>
  </si>
  <si>
    <t>Youth Development Team</t>
  </si>
  <si>
    <t>PU1436</t>
  </si>
  <si>
    <t>PU0002</t>
  </si>
  <si>
    <t>Youth Learning</t>
  </si>
  <si>
    <t>PU1416</t>
  </si>
  <si>
    <t>Youth Learning Clydesdale</t>
  </si>
  <si>
    <t>PU2325</t>
  </si>
  <si>
    <t>Youth Services - Renfrewshire Council</t>
  </si>
  <si>
    <t>PU2308</t>
  </si>
  <si>
    <t>PU0970</t>
  </si>
  <si>
    <t>PU1381</t>
  </si>
  <si>
    <t>PU2326</t>
  </si>
  <si>
    <t>N/A</t>
  </si>
  <si>
    <t xml:space="preserve">  </t>
  </si>
  <si>
    <t>St Machar Youth Work in School</t>
  </si>
  <si>
    <t>PU2423</t>
  </si>
  <si>
    <t>Station House Media Unit</t>
  </si>
  <si>
    <t>PU1412</t>
  </si>
  <si>
    <t>Torry Academy</t>
  </si>
  <si>
    <t>Tullos Primary School</t>
  </si>
  <si>
    <t>PU2415</t>
  </si>
  <si>
    <t>3Theatre</t>
  </si>
  <si>
    <t>PU2417</t>
  </si>
  <si>
    <t>PU5000</t>
  </si>
  <si>
    <t>PU2413</t>
  </si>
  <si>
    <t>RASAC Perth &amp; Kinross</t>
  </si>
  <si>
    <t>Renfrewshire Schools</t>
  </si>
  <si>
    <t>Cornhill Primary School</t>
  </si>
  <si>
    <t>PU2420</t>
  </si>
  <si>
    <t>PU2421</t>
  </si>
  <si>
    <t>Mid Argyll Youth Development Services - TBMP</t>
  </si>
  <si>
    <t>Oasis Youth Centre - TBMP</t>
  </si>
  <si>
    <t>PU0123</t>
  </si>
  <si>
    <t>PU1230</t>
  </si>
  <si>
    <t>EDCT - The Splash Project</t>
  </si>
  <si>
    <t>PU2418</t>
  </si>
  <si>
    <t>Nethermains Cooking Club</t>
  </si>
  <si>
    <t>PU2430</t>
  </si>
  <si>
    <t>Aspire Education</t>
  </si>
  <si>
    <t>PU2419</t>
  </si>
  <si>
    <t>PU2414</t>
  </si>
  <si>
    <t>PU2427</t>
  </si>
  <si>
    <t>Money for Life</t>
  </si>
  <si>
    <t>PU2426</t>
  </si>
  <si>
    <t>PU2416</t>
  </si>
  <si>
    <t>PU2429</t>
  </si>
  <si>
    <t>Kirriemuir Communities</t>
  </si>
  <si>
    <t>PU2440</t>
  </si>
  <si>
    <t>Basketball Scotland</t>
  </si>
  <si>
    <t>PU2433</t>
  </si>
  <si>
    <t>PU1383</t>
  </si>
  <si>
    <t>Reay Youth Club</t>
  </si>
  <si>
    <t>PU2383</t>
  </si>
  <si>
    <t>Reach for Autism</t>
  </si>
  <si>
    <t>PU2435</t>
  </si>
  <si>
    <t>Burnbrae Primary</t>
  </si>
  <si>
    <t>PU2436</t>
  </si>
  <si>
    <t>PU2438</t>
  </si>
  <si>
    <t>Stirling Albion Junior Academy</t>
  </si>
  <si>
    <t>PU2434</t>
  </si>
  <si>
    <t>Libberton Primary School</t>
  </si>
  <si>
    <t>PU2437</t>
  </si>
  <si>
    <t>McLaren &amp; Balfron Learning Community</t>
  </si>
  <si>
    <t>Stirling &amp; Bannockburn Learning Community</t>
  </si>
  <si>
    <t>Wallace &amp; Dunblane Learning Community</t>
  </si>
  <si>
    <t>PU2432</t>
  </si>
  <si>
    <t>Tollcross YMCA - TBMP</t>
  </si>
  <si>
    <t>Totally Sound - TBMP</t>
  </si>
  <si>
    <t>West Lothian Youth Action Project - TBMP</t>
  </si>
  <si>
    <t>PU1237</t>
  </si>
  <si>
    <t>PU2449</t>
  </si>
  <si>
    <t>PU2443</t>
  </si>
  <si>
    <t>PU2447</t>
  </si>
  <si>
    <t>PU2448</t>
  </si>
  <si>
    <t>Smithycroft Secondary</t>
  </si>
  <si>
    <t>PU2245</t>
  </si>
  <si>
    <t>Supported Employment Service</t>
  </si>
  <si>
    <t>PU2439</t>
  </si>
  <si>
    <t>PU2257</t>
  </si>
  <si>
    <t>PU2450</t>
  </si>
  <si>
    <t>PU2076</t>
  </si>
  <si>
    <t>PU2444</t>
  </si>
  <si>
    <t>Peebles High School</t>
  </si>
  <si>
    <t>PU2441</t>
  </si>
  <si>
    <t>PU2332</t>
  </si>
  <si>
    <t>The Ayr Ark</t>
  </si>
  <si>
    <t>PU2452</t>
  </si>
  <si>
    <t>PU2462</t>
  </si>
  <si>
    <t>PU2460</t>
  </si>
  <si>
    <t>PU2456</t>
  </si>
  <si>
    <t>Carlibar Primary School</t>
  </si>
  <si>
    <t>PU2446</t>
  </si>
  <si>
    <t>Brora Primary School</t>
  </si>
  <si>
    <t>PU2461</t>
  </si>
  <si>
    <t>PU2454</t>
  </si>
  <si>
    <t>PU0003</t>
  </si>
  <si>
    <t>Z1 Girls Group</t>
  </si>
  <si>
    <t>PU2376</t>
  </si>
  <si>
    <t>PU2459</t>
  </si>
  <si>
    <t>Bridge of Allan Primary School</t>
  </si>
  <si>
    <t>PU2442</t>
  </si>
  <si>
    <t>St Madans High School</t>
  </si>
  <si>
    <t>PU2453</t>
  </si>
  <si>
    <t>PU2458</t>
  </si>
  <si>
    <t>Achievement Generators</t>
  </si>
  <si>
    <t>PU2455</t>
  </si>
  <si>
    <t>Sc368</t>
  </si>
  <si>
    <t>Hawick High School</t>
  </si>
  <si>
    <t>PU2473</t>
  </si>
  <si>
    <t>Sc370</t>
  </si>
  <si>
    <t>Carrongrange High School</t>
  </si>
  <si>
    <t>Sc369</t>
  </si>
  <si>
    <t>PU2469</t>
  </si>
  <si>
    <t>Inverness High School</t>
  </si>
  <si>
    <t>PU2470</t>
  </si>
  <si>
    <t>PU2467</t>
  </si>
  <si>
    <t>PU2465</t>
  </si>
  <si>
    <t>PU2468</t>
  </si>
  <si>
    <t xml:space="preserve">Methilhill Community Childrens Initiative </t>
  </si>
  <si>
    <t>PU2397</t>
  </si>
  <si>
    <t>PU2112</t>
  </si>
  <si>
    <t>Sustrans Scotland</t>
  </si>
  <si>
    <t>PU2471</t>
  </si>
  <si>
    <t>PU2474</t>
  </si>
  <si>
    <t>PU2464</t>
  </si>
  <si>
    <t>PU2472</t>
  </si>
  <si>
    <t>Yell Youth Café</t>
  </si>
  <si>
    <t>Bell Baxter High School</t>
  </si>
  <si>
    <t>Sc374</t>
  </si>
  <si>
    <t>Sc371</t>
  </si>
  <si>
    <t>Sc376</t>
  </si>
  <si>
    <t>Sc375</t>
  </si>
  <si>
    <t>Sc377</t>
  </si>
  <si>
    <t>49th Paisley Guides &amp; Ranger Guides</t>
  </si>
  <si>
    <t>PU2481</t>
  </si>
  <si>
    <t>Sc378</t>
  </si>
  <si>
    <t>PU2490</t>
  </si>
  <si>
    <t>PU2491</t>
  </si>
  <si>
    <t>PU2498</t>
  </si>
  <si>
    <t>PU2493</t>
  </si>
  <si>
    <t>PU2489</t>
  </si>
  <si>
    <t>Saltersgate School</t>
  </si>
  <si>
    <t>PU2497</t>
  </si>
  <si>
    <t>Spirit of 2012</t>
  </si>
  <si>
    <t>PU2488</t>
  </si>
  <si>
    <t>St Ambrose High School</t>
  </si>
  <si>
    <t>PU2485</t>
  </si>
  <si>
    <t>PU2480</t>
  </si>
  <si>
    <t>PU2484</t>
  </si>
  <si>
    <t>PU0177</t>
  </si>
  <si>
    <t>PU2486</t>
  </si>
  <si>
    <t>Sc124PU1205</t>
  </si>
  <si>
    <t>Sc165PU2209</t>
  </si>
  <si>
    <t>PU2516</t>
  </si>
  <si>
    <t>Carers Trust Scotland</t>
  </si>
  <si>
    <t>PU2527</t>
  </si>
  <si>
    <t>PU2514</t>
  </si>
  <si>
    <t>PU2524</t>
  </si>
  <si>
    <t>Parkhill School</t>
  </si>
  <si>
    <t>PU2508</t>
  </si>
  <si>
    <t>PU2501</t>
  </si>
  <si>
    <t>PU2513</t>
  </si>
  <si>
    <t>PU2512</t>
  </si>
  <si>
    <t>PU2504</t>
  </si>
  <si>
    <t>PU2496</t>
  </si>
  <si>
    <t>PU2526</t>
  </si>
  <si>
    <t>PU2505</t>
  </si>
  <si>
    <t>Sc128PU2500</t>
  </si>
  <si>
    <t>PU2507</t>
  </si>
  <si>
    <t>PU2518</t>
  </si>
  <si>
    <t>PU2509</t>
  </si>
  <si>
    <t>Sc128PU1428</t>
  </si>
  <si>
    <t>Sc382</t>
  </si>
  <si>
    <t>Sc389</t>
  </si>
  <si>
    <t>Sc388</t>
  </si>
  <si>
    <t>Getting Better Together Ltd</t>
  </si>
  <si>
    <t>Sc384</t>
  </si>
  <si>
    <t>Sc387</t>
  </si>
  <si>
    <t>Sc380</t>
  </si>
  <si>
    <t>Sc385</t>
  </si>
  <si>
    <t>Sc383</t>
  </si>
  <si>
    <t>Sc386</t>
  </si>
  <si>
    <t>Sc381</t>
  </si>
  <si>
    <t>Sc379</t>
  </si>
  <si>
    <t>PU2520</t>
  </si>
  <si>
    <t>PU2495</t>
  </si>
  <si>
    <t>PU2521</t>
  </si>
  <si>
    <t>PU2499</t>
  </si>
  <si>
    <t>Youth Participation Team</t>
  </si>
  <si>
    <t>PU2515</t>
  </si>
  <si>
    <t>Clued Up Project</t>
  </si>
  <si>
    <t>PU2522</t>
  </si>
  <si>
    <t>PU2503</t>
  </si>
  <si>
    <t>Sc392</t>
  </si>
  <si>
    <t>Sc116PU2492</t>
  </si>
  <si>
    <t>Sc138PU2499</t>
  </si>
  <si>
    <t>Sc113PU2457</t>
  </si>
  <si>
    <t>PU2510</t>
  </si>
  <si>
    <t>Broadford Youth Club</t>
  </si>
  <si>
    <t>Sc169PU2525</t>
  </si>
  <si>
    <t>Sc390</t>
  </si>
  <si>
    <t>Sc151PU2528</t>
  </si>
  <si>
    <t>Sc136PU0103</t>
  </si>
  <si>
    <t>Sc110PU2519</t>
  </si>
  <si>
    <t>Sc115PU2533</t>
  </si>
  <si>
    <t>PU2537</t>
  </si>
  <si>
    <t>Sc129PU2313</t>
  </si>
  <si>
    <t>Sc194PU2534</t>
  </si>
  <si>
    <t>Sc110PU2538</t>
  </si>
  <si>
    <t>Sc129PU2256</t>
  </si>
  <si>
    <t>Sc145PU2532</t>
  </si>
  <si>
    <t>Sc394</t>
  </si>
  <si>
    <t>Sc393</t>
  </si>
  <si>
    <t>Sc110PU2539</t>
  </si>
  <si>
    <t>Sc116PU2536</t>
  </si>
  <si>
    <t>Sc113PU2531</t>
  </si>
  <si>
    <t>Sc115PU2529</t>
  </si>
  <si>
    <t>Sc194PU2527</t>
  </si>
  <si>
    <t>Sc128PU2527</t>
  </si>
  <si>
    <t>Sc125PU2386</t>
  </si>
  <si>
    <t>Sc206PU2535</t>
  </si>
  <si>
    <t>Sc194PU2530</t>
  </si>
  <si>
    <t>Sc113PU2526</t>
  </si>
  <si>
    <t>Sc391</t>
  </si>
  <si>
    <t>Sc136PU0102</t>
  </si>
  <si>
    <t>Sc138PU1243</t>
  </si>
  <si>
    <t>Sc399</t>
  </si>
  <si>
    <t>Sc396</t>
  </si>
  <si>
    <t>Sc395</t>
  </si>
  <si>
    <t>PU2540</t>
  </si>
  <si>
    <t>Sc397</t>
  </si>
  <si>
    <t>Sc398</t>
  </si>
  <si>
    <t>PU2541</t>
  </si>
  <si>
    <t>PU2511</t>
  </si>
  <si>
    <t>Operating Agency:</t>
  </si>
  <si>
    <t>Participating Unit:</t>
  </si>
  <si>
    <t>Registration Number:</t>
  </si>
  <si>
    <t>Number of Candidates:</t>
  </si>
  <si>
    <t>of candidates' self evaluation responses reported improvements in their experiences and outcomes as a result of completing their challenges</t>
  </si>
  <si>
    <t>Number of candidates</t>
  </si>
  <si>
    <t>DOB</t>
  </si>
  <si>
    <t>Age</t>
  </si>
  <si>
    <t>Aged 14</t>
  </si>
  <si>
    <t>Female</t>
  </si>
  <si>
    <t>Aged 15</t>
  </si>
  <si>
    <t>Male</t>
  </si>
  <si>
    <t>Aged 16</t>
  </si>
  <si>
    <t>Non-binary</t>
  </si>
  <si>
    <t>Aged 17</t>
  </si>
  <si>
    <t>Other</t>
  </si>
  <si>
    <t>Aged 18</t>
  </si>
  <si>
    <t>Aged 19</t>
  </si>
  <si>
    <t>Aged 20</t>
  </si>
  <si>
    <t>Aged 21</t>
  </si>
  <si>
    <t>Aged 22</t>
  </si>
  <si>
    <t>Aged 23</t>
  </si>
  <si>
    <t>Aged 24</t>
  </si>
  <si>
    <t>Aged 25+</t>
  </si>
  <si>
    <t>British</t>
  </si>
  <si>
    <t>No Disability</t>
  </si>
  <si>
    <t>Irish</t>
  </si>
  <si>
    <t>Visual</t>
  </si>
  <si>
    <t>Other White</t>
  </si>
  <si>
    <t>Auditory</t>
  </si>
  <si>
    <t>White and Black Carribean</t>
  </si>
  <si>
    <t>Speech</t>
  </si>
  <si>
    <t>White and Black African</t>
  </si>
  <si>
    <t>Mobility</t>
  </si>
  <si>
    <t>White and Asian</t>
  </si>
  <si>
    <t>Dyslexic</t>
  </si>
  <si>
    <t>Other Mixed</t>
  </si>
  <si>
    <t>Indian</t>
  </si>
  <si>
    <t>Combination</t>
  </si>
  <si>
    <t>Pakistani</t>
  </si>
  <si>
    <t>Prefers not to say</t>
  </si>
  <si>
    <t>Bangladeshi</t>
  </si>
  <si>
    <t>Other Asian</t>
  </si>
  <si>
    <t>Caribbean</t>
  </si>
  <si>
    <t>African</t>
  </si>
  <si>
    <t>Other Black</t>
  </si>
  <si>
    <t>Chinese</t>
  </si>
  <si>
    <t>Other Ethnic Group</t>
  </si>
  <si>
    <t>Much better</t>
  </si>
  <si>
    <t>A little better</t>
  </si>
  <si>
    <t>The same</t>
  </si>
  <si>
    <t>Worse</t>
  </si>
  <si>
    <t>Award Level</t>
  </si>
  <si>
    <t>Quantity</t>
  </si>
  <si>
    <t>Sampled</t>
  </si>
  <si>
    <t>Internal Verifier:</t>
  </si>
  <si>
    <t>Standardisation Date:</t>
  </si>
  <si>
    <t>Please score 1 - 3 (3 = satisfactory, 2 = weak, 1 = unsatisfactory). Please tick the relevant action points which apply to the sampled portfolios if scored 2 or less.</t>
  </si>
  <si>
    <t>1. The correct sample has been presented for standardisation (Youth Scotland use only)</t>
  </si>
  <si>
    <t>Yes</t>
  </si>
  <si>
    <t>No</t>
  </si>
  <si>
    <t>Ensure a valid sample is presented for internal verification</t>
  </si>
  <si>
    <t>2. Assessment checklists in booklets have been completed in full</t>
  </si>
  <si>
    <t>3       2       1</t>
  </si>
  <si>
    <t>Ensure that the assessment checklist in every booklet is completed in full</t>
  </si>
  <si>
    <t>Ensure that the assessor's signature confirms completion of assessment</t>
  </si>
  <si>
    <t>Ensure that internal verifier's signature confirms completion of internal verification</t>
  </si>
  <si>
    <t>3. The correct number of challenges have been set</t>
  </si>
  <si>
    <t>Ensure that the correct number of challenges are set</t>
  </si>
  <si>
    <t>Ensure that claims for recognition of prior achievement are evidenced (e.g. copies of certificates)</t>
  </si>
  <si>
    <t>4. Appropriate challenges and personal targets have been set</t>
  </si>
  <si>
    <t>Ensure that all challenges are appropriate for the award level</t>
  </si>
  <si>
    <t>Ensure that all challenges are clearly described</t>
  </si>
  <si>
    <t>Ensure that all challenges have a minimum of two targets set</t>
  </si>
  <si>
    <t>Ensure that all targets are appropriate, personal and individual to the learner</t>
  </si>
  <si>
    <t>Ensure that a youth work approach is used and the values of youth work are reflected</t>
  </si>
  <si>
    <t>5. Planned challenges have been approved by the award group</t>
  </si>
  <si>
    <t>Ensure that all challenges are peer assessed, signed and dated by the award group member</t>
  </si>
  <si>
    <t>6. There is evidence of the appropriate level of self review</t>
  </si>
  <si>
    <t>Ensure that 'review' sections are completed in full and in detail</t>
  </si>
  <si>
    <t>7. All completed challenges have been peer assessed by the award group</t>
  </si>
  <si>
    <t>Ensure all check boxes are completed</t>
  </si>
  <si>
    <t>Ensure there is an appropriate award group comment</t>
  </si>
  <si>
    <t>Ensure signatures and dates confirm challenge peer assessment by the award group</t>
  </si>
  <si>
    <t>8. There is personal evidence to support undertaking all challenges</t>
  </si>
  <si>
    <t>Ensure that there is appropriate evidence to support every challenge</t>
  </si>
  <si>
    <t>9. There is evidence to support working towards all personal targets</t>
  </si>
  <si>
    <t>Ensure that there is evidence to support working towards all personal targets</t>
  </si>
  <si>
    <t>10. There is evidence to support the required level of responsibility</t>
  </si>
  <si>
    <t>Ensure that the required level of responsibility is clearly evidenced</t>
  </si>
  <si>
    <t>11. There is evidence of at least 10 hours undertaking each challenge</t>
  </si>
  <si>
    <t>Ensure that there is at least 10 hours spent undertaking each challenge</t>
  </si>
  <si>
    <t>Ensure there is clear evidence of time</t>
  </si>
  <si>
    <t>12. The correct number of hours have been completed, evidenced and recorded for the award level</t>
  </si>
  <si>
    <t>Ensure that the correct number of hours have been evidenced and recorded in the booklets</t>
  </si>
  <si>
    <t>Ensure the correct number of hours have been completed for the award level (Bronze - 60, Silver - 90, Gold - 120)</t>
  </si>
  <si>
    <t>13. The quality of evidence is appropriate for the level</t>
  </si>
  <si>
    <t>Ensure that the quality of evidence is appropriate for the award level</t>
  </si>
  <si>
    <t>Ensure that the evidence reflects the experience and learning of the individual</t>
  </si>
  <si>
    <t>14. Portfolios are well organised</t>
  </si>
  <si>
    <t>Ensure that portfolios are better organised</t>
  </si>
  <si>
    <t>15. The completed award has been evaluated by the candidate</t>
  </si>
  <si>
    <t>Ensure that the evaluation section has been completed in full</t>
  </si>
  <si>
    <t>16. The completed award has been peer assessed by the award group</t>
  </si>
  <si>
    <t>Ensure signatures and dates confirm peer assessment by the award group</t>
  </si>
  <si>
    <t>Standardisation panel comments</t>
  </si>
  <si>
    <t>The quality assurance of this submission is:</t>
  </si>
  <si>
    <t>The standardisation panel recommends that this submission is:</t>
  </si>
  <si>
    <t>Satisfactory</t>
  </si>
  <si>
    <t>Resulted</t>
  </si>
  <si>
    <t>Weak</t>
  </si>
  <si>
    <t>Unsatisfactory</t>
  </si>
  <si>
    <t>Standardisation panel names</t>
  </si>
  <si>
    <t>Lead Verifier comments</t>
  </si>
  <si>
    <t>This submission is:</t>
  </si>
  <si>
    <t>Lead Verifier signature</t>
  </si>
  <si>
    <t>Agency Assessor:</t>
  </si>
  <si>
    <t>Internal Verification Date:</t>
  </si>
  <si>
    <t>1. To research and produce my Personal Development Plan</t>
  </si>
  <si>
    <t xml:space="preserve">The candidate has identified and appropriately evidenced the following </t>
  </si>
  <si>
    <t>• past achievements and skills gained through these</t>
  </si>
  <si>
    <t>• personal strengths and interests and ways to build on them</t>
  </si>
  <si>
    <t>• short and long term goals and how the Platinum Award can help to meet these</t>
  </si>
  <si>
    <t>• gaps in experience, knowledge and skills and the training required to address these</t>
  </si>
  <si>
    <t>• one or more suitable placements that will enable skills acquired through training to be developed</t>
  </si>
  <si>
    <t>The review has been completed and demonstrates the candidates ability to reflect on the experience of researching and producing a PDP</t>
  </si>
  <si>
    <t>The date of completion of the challenge has been entered</t>
  </si>
  <si>
    <t>The award group observations are completed and signed</t>
  </si>
  <si>
    <t>Standardisation Panel Comments</t>
  </si>
  <si>
    <t>2. Undertake training related to placement</t>
  </si>
  <si>
    <t>A minimum of two SMART targets have been identified by the candidate and have been agreed, signed and dated by the award group</t>
  </si>
  <si>
    <t>The targets relate to the Personal Development Plan</t>
  </si>
  <si>
    <t>The candidate has appropriately evidenced their targets</t>
  </si>
  <si>
    <t>The review has been completed and demonstrates the candidate's ability to reflect on the experience of undertaking training</t>
  </si>
  <si>
    <t>The candidate has completed and appropriately evidenced over 30 hours for completion of this challenge</t>
  </si>
  <si>
    <t>Date of completion for this challenge has been given</t>
  </si>
  <si>
    <t>3. Undertake a placement working with young people</t>
  </si>
  <si>
    <t>The review has been completed and demonstrates the candidate's ability to reflect on the experience of undertaking a work placement</t>
  </si>
  <si>
    <t>The candidate has completed and appropriately evidenced over 60 hours for completion of this challenge</t>
  </si>
  <si>
    <t>4. To produce a detailed evaluation of my involvement and progress within the Platinum Award</t>
  </si>
  <si>
    <t>The candidate has identified and appropriately evidenced the following</t>
  </si>
  <si>
    <t>•  how effective the planning process was in developing an understanding of their current situation and in identifying a way forward</t>
  </si>
  <si>
    <t>•  how the training helped to address the gaps in experience, knowledge and skills</t>
  </si>
  <si>
    <t>•  how the placement helped to develop skills acquired through training</t>
  </si>
  <si>
    <t>•  how they have benefited from the training and placement</t>
  </si>
  <si>
    <t>•  how the Platinum Award has helped to identify and meet personal goals</t>
  </si>
  <si>
    <t>The review has been completed and demonstrates the candidate's ability to reflect on the experience of producing a detailed evaluation of their involvement and progress within the Platinum Award</t>
  </si>
  <si>
    <t>5. Plan, prepare and give a presentation on my Platinum Award</t>
  </si>
  <si>
    <t>The candidate has taken responsibility for and appropriately evidenced the following</t>
  </si>
  <si>
    <t>•  arranging the use of a suitable venue</t>
  </si>
  <si>
    <t>•  identifying and inviting an appropriate audience</t>
  </si>
  <si>
    <t>•  presenting at least four key points</t>
  </si>
  <si>
    <t>•  identifying and using an appropriate presentation format</t>
  </si>
  <si>
    <t>•  identifying, preparing and using supporting resources</t>
  </si>
  <si>
    <t>•  preparing the venue appropriately</t>
  </si>
  <si>
    <t>•  anticipating and responding to questions appropriately</t>
  </si>
  <si>
    <t>The review has been completed and demonstrates the candidate's ability to reflect on planning, preparing and delivering a presentation on their Platinum Award</t>
  </si>
  <si>
    <t>The award group has recommended the award for internal moderation</t>
  </si>
  <si>
    <t>All required signatures are in place</t>
  </si>
  <si>
    <t>Portfolio of evidence</t>
  </si>
  <si>
    <t>The portfolio is well organised</t>
  </si>
  <si>
    <t>The evidence has been clearly indexed and can easily be cross referenced to assist internal and external moderation</t>
  </si>
  <si>
    <t xml:space="preserve"> </t>
  </si>
  <si>
    <t>Additional Standardisation Panel Action Points</t>
  </si>
  <si>
    <t>Standardisation panel endorsement</t>
  </si>
  <si>
    <t>Standardisation Panel Names</t>
  </si>
  <si>
    <t>Internal Verifier Comments</t>
  </si>
  <si>
    <t>IV endorsement</t>
  </si>
  <si>
    <t>Internal Verifier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</si>
</sst>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1"/>
      <color indexed="8"/>
      <name val="Calibri"/>
      <family val="2"/>
    </font>
    <font>
      <sz val="10"/>
      <color indexed="8"/>
      <name val="Arial"/>
      <family val="2"/>
    </font>
    <font>
      <sz val="10"/>
      <name val="Arial"/>
      <family val="2"/>
    </font>
    <font>
      <sz val="11"/>
      <name val="Calibri"/>
      <family val="2"/>
    </font>
    <font>
      <b/>
      <sz val="11"/>
      <name val="Calibri"/>
      <family val="2"/>
    </font>
    <font>
      <b/>
      <sz val="10"/>
      <name val="Arial"/>
      <family val="2"/>
    </font>
    <font>
      <b/>
      <sz val="10"/>
      <color indexed="8"/>
      <name val="Open Sans"/>
      <family val="2"/>
    </font>
    <font>
      <b/>
      <sz val="8"/>
      <color indexed="8"/>
      <name val="Open Sans"/>
      <family val="2"/>
    </font>
    <font>
      <sz val="22"/>
      <color indexed="10"/>
      <name val="Open Sans"/>
      <family val="2"/>
    </font>
    <font>
      <sz val="10"/>
      <name val="Open Sans"/>
      <family val="2"/>
    </font>
    <font>
      <u/>
      <sz val="11"/>
      <color theme="10"/>
      <name val="Calibri"/>
      <family val="2"/>
      <scheme val="minor"/>
    </font>
    <font>
      <sz val="8"/>
      <color rgb="FF000000"/>
      <name val="Arial"/>
      <family val="2"/>
    </font>
    <font>
      <b/>
      <sz val="18"/>
      <color rgb="FF000000"/>
      <name val="Arial"/>
      <family val="2"/>
    </font>
    <font>
      <b/>
      <sz val="10"/>
      <color rgb="FF000000"/>
      <name val="Arial"/>
      <family val="2"/>
    </font>
    <font>
      <sz val="10"/>
      <color rgb="FF000000"/>
      <name val="Arial"/>
      <family val="2"/>
    </font>
    <font>
      <sz val="11"/>
      <color theme="1"/>
      <name val="Arial"/>
      <family val="2"/>
    </font>
    <font>
      <sz val="10"/>
      <color theme="1"/>
      <name val="Arial"/>
      <family val="2"/>
    </font>
    <font>
      <sz val="11"/>
      <color theme="1"/>
      <name val="Calibri"/>
      <family val="2"/>
    </font>
    <font>
      <sz val="9"/>
      <color theme="1"/>
      <name val="Arial"/>
      <family val="2"/>
    </font>
    <font>
      <sz val="11"/>
      <color theme="1"/>
      <name val="Open Sans"/>
      <family val="2"/>
    </font>
    <font>
      <b/>
      <sz val="11"/>
      <color theme="1"/>
      <name val="Open Sans"/>
      <family val="2"/>
    </font>
    <font>
      <b/>
      <sz val="9"/>
      <color rgb="FF000000"/>
      <name val="Open Sans"/>
      <family val="2"/>
    </font>
    <font>
      <b/>
      <sz val="10"/>
      <color rgb="FF000000"/>
      <name val="Open Sans"/>
      <family val="2"/>
    </font>
    <font>
      <u/>
      <sz val="11"/>
      <color theme="10"/>
      <name val="Open Sans"/>
      <family val="2"/>
    </font>
    <font>
      <sz val="10"/>
      <color rgb="FF000000"/>
      <name val="Open Sans"/>
      <family val="2"/>
    </font>
    <font>
      <sz val="11"/>
      <color rgb="FF333333"/>
      <name val="Open Sans"/>
      <family val="2"/>
    </font>
    <font>
      <sz val="12"/>
      <color rgb="FF191919"/>
      <name val="Open Sans"/>
      <family val="2"/>
    </font>
    <font>
      <sz val="11"/>
      <color rgb="FF808080"/>
      <name val="Open Sans"/>
      <family val="2"/>
    </font>
    <font>
      <b/>
      <sz val="14"/>
      <color theme="1"/>
      <name val="Open Sans"/>
      <family val="2"/>
    </font>
    <font>
      <sz val="10"/>
      <color theme="1"/>
      <name val="Open Sans"/>
      <family val="2"/>
    </font>
    <font>
      <sz val="10"/>
      <color theme="0"/>
      <name val="Open Sans"/>
      <family val="2"/>
    </font>
    <font>
      <b/>
      <sz val="10"/>
      <color theme="1"/>
      <name val="Open Sans"/>
      <family val="2"/>
    </font>
    <font>
      <sz val="12"/>
      <color rgb="FF000000"/>
      <name val="Calibri"/>
      <family val="2"/>
    </font>
    <font>
      <sz val="12"/>
      <color rgb="FF000000"/>
      <name val="Calibri"/>
      <family val="2"/>
      <scheme val="minor"/>
    </font>
    <font>
      <sz val="11"/>
      <color theme="1"/>
      <name val="Open Sans"/>
    </font>
    <font>
      <u/>
      <sz val="11"/>
      <color theme="1"/>
      <name val="Open Sans"/>
      <family val="2"/>
    </font>
    <font>
      <sz val="22"/>
      <color theme="1"/>
      <name val="Open Sans"/>
      <family val="2"/>
    </font>
    <font>
      <b/>
      <sz val="11"/>
      <color rgb="FF000000"/>
      <name val="Open Sans"/>
      <family val="2"/>
    </font>
    <font>
      <sz val="18"/>
      <color theme="1"/>
      <name val="Open Sans"/>
      <family val="2"/>
    </font>
    <font>
      <b/>
      <sz val="12"/>
      <color rgb="FF000000"/>
      <name val="Open Sans"/>
      <family val="2"/>
    </font>
    <font>
      <sz val="20"/>
      <color theme="1"/>
      <name val="Open Sans"/>
      <family val="2"/>
    </font>
    <font>
      <b/>
      <sz val="20"/>
      <color theme="1"/>
      <name val="Open Sans"/>
      <family val="2"/>
    </font>
  </fonts>
  <fills count="12">
    <fill>
      <patternFill patternType="none"/>
    </fill>
    <fill>
      <patternFill patternType="gray125"/>
    </fill>
    <fill>
      <patternFill patternType="solid">
        <fgColor indexed="22"/>
        <bgColor indexed="0"/>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rgb="FFB3B3B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C5E0B3"/>
        <bgColor indexed="64"/>
      </patternFill>
    </fill>
    <fill>
      <patternFill patternType="solid">
        <fgColor rgb="FFFFFF00"/>
        <bgColor indexed="64"/>
      </patternFill>
    </fill>
  </fills>
  <borders count="46">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4" tint="0.39997558519241921"/>
      </right>
      <top style="thin">
        <color theme="4" tint="0.39997558519241921"/>
      </top>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s>
  <cellStyleXfs count="4">
    <xf numFmtId="0" fontId="0" fillId="0" borderId="0"/>
    <xf numFmtId="0" fontId="11" fillId="0" borderId="0" applyNumberFormat="0" applyFill="0" applyBorder="0" applyAlignment="0" applyProtection="0"/>
    <xf numFmtId="0" fontId="4" fillId="0" borderId="0"/>
    <xf numFmtId="0" fontId="2" fillId="0" borderId="0"/>
  </cellStyleXfs>
  <cellXfs count="420">
    <xf numFmtId="0" fontId="0" fillId="0" borderId="0" xfId="0"/>
    <xf numFmtId="1" fontId="0" fillId="0" borderId="0" xfId="0" applyNumberFormat="1"/>
    <xf numFmtId="0" fontId="12" fillId="0" borderId="0" xfId="0" applyFont="1" applyAlignment="1">
      <alignment horizontal="justify" vertical="top" wrapText="1"/>
    </xf>
    <xf numFmtId="0" fontId="12" fillId="0" borderId="0" xfId="0" applyFont="1" applyAlignment="1">
      <alignment horizontal="left" vertical="top" wrapText="1" indent="1"/>
    </xf>
    <xf numFmtId="0" fontId="13" fillId="0" borderId="0" xfId="0" applyFont="1" applyAlignment="1">
      <alignment horizontal="center"/>
    </xf>
    <xf numFmtId="0" fontId="14" fillId="0" borderId="0" xfId="0" applyFont="1"/>
    <xf numFmtId="0" fontId="15" fillId="0" borderId="0" xfId="0" applyFont="1" applyAlignment="1">
      <alignment horizontal="left"/>
    </xf>
    <xf numFmtId="0" fontId="14" fillId="0" borderId="0" xfId="0" applyFont="1" applyAlignment="1">
      <alignment horizontal="left"/>
    </xf>
    <xf numFmtId="14" fontId="0" fillId="0" borderId="0" xfId="0" applyNumberFormat="1"/>
    <xf numFmtId="0" fontId="16" fillId="0" borderId="0" xfId="0" applyFont="1"/>
    <xf numFmtId="0" fontId="17" fillId="0" borderId="1" xfId="0" applyFont="1" applyBorder="1" applyAlignment="1">
      <alignment wrapText="1"/>
    </xf>
    <xf numFmtId="0" fontId="17" fillId="0" borderId="2" xfId="0" applyFont="1" applyBorder="1" applyAlignment="1">
      <alignment wrapText="1"/>
    </xf>
    <xf numFmtId="0" fontId="17" fillId="0" borderId="3" xfId="0" applyFont="1" applyBorder="1" applyAlignment="1">
      <alignment wrapText="1"/>
    </xf>
    <xf numFmtId="0" fontId="17" fillId="0" borderId="0" xfId="0" applyFont="1"/>
    <xf numFmtId="0" fontId="3" fillId="0" borderId="0" xfId="0" applyFont="1"/>
    <xf numFmtId="49" fontId="17" fillId="0" borderId="0" xfId="0" applyNumberFormat="1" applyFont="1"/>
    <xf numFmtId="49" fontId="3" fillId="0" borderId="0" xfId="0" applyNumberFormat="1" applyFont="1"/>
    <xf numFmtId="22" fontId="3" fillId="0" borderId="0" xfId="0" applyNumberFormat="1" applyFont="1"/>
    <xf numFmtId="0" fontId="3" fillId="0" borderId="0" xfId="0" quotePrefix="1" applyFont="1"/>
    <xf numFmtId="49" fontId="18" fillId="0" borderId="0" xfId="0" applyNumberFormat="1" applyFont="1"/>
    <xf numFmtId="0" fontId="4" fillId="0" borderId="0" xfId="0" applyFont="1"/>
    <xf numFmtId="0" fontId="19" fillId="0" borderId="0" xfId="0" applyFont="1"/>
    <xf numFmtId="0" fontId="17" fillId="0" borderId="0" xfId="0" applyFont="1" applyAlignment="1">
      <alignment wrapText="1"/>
    </xf>
    <xf numFmtId="0" fontId="19" fillId="3" borderId="0" xfId="0" applyFont="1" applyFill="1"/>
    <xf numFmtId="0" fontId="17" fillId="3" borderId="0" xfId="0" applyFont="1" applyFill="1"/>
    <xf numFmtId="0" fontId="5" fillId="0" borderId="0" xfId="0" applyFont="1"/>
    <xf numFmtId="0" fontId="6" fillId="0" borderId="0" xfId="0" applyFont="1"/>
    <xf numFmtId="49" fontId="6" fillId="0" borderId="0" xfId="0" applyNumberFormat="1" applyFont="1"/>
    <xf numFmtId="49" fontId="0" fillId="0" borderId="0" xfId="0" applyNumberFormat="1"/>
    <xf numFmtId="0" fontId="0" fillId="4" borderId="1" xfId="0" applyFill="1" applyBorder="1"/>
    <xf numFmtId="0" fontId="0" fillId="4" borderId="5" xfId="0" applyFill="1" applyBorder="1"/>
    <xf numFmtId="0" fontId="0" fillId="4" borderId="3" xfId="0" applyFill="1" applyBorder="1"/>
    <xf numFmtId="0" fontId="0" fillId="4" borderId="6" xfId="0" applyFill="1" applyBorder="1"/>
    <xf numFmtId="0" fontId="0" fillId="4" borderId="0" xfId="0" applyFill="1"/>
    <xf numFmtId="0" fontId="0" fillId="4" borderId="7" xfId="0" applyFill="1" applyBorder="1"/>
    <xf numFmtId="0" fontId="0" fillId="3" borderId="1" xfId="0" applyFill="1" applyBorder="1"/>
    <xf numFmtId="0" fontId="0" fillId="3" borderId="5" xfId="0" applyFill="1" applyBorder="1"/>
    <xf numFmtId="0" fontId="0" fillId="3" borderId="3" xfId="0" applyFill="1" applyBorder="1"/>
    <xf numFmtId="0" fontId="0" fillId="3" borderId="6" xfId="0" applyFill="1" applyBorder="1"/>
    <xf numFmtId="0" fontId="0" fillId="3" borderId="0" xfId="0" applyFill="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10" fontId="6" fillId="3" borderId="11" xfId="0" applyNumberFormat="1" applyFont="1" applyFill="1" applyBorder="1"/>
    <xf numFmtId="0" fontId="0" fillId="4" borderId="8" xfId="0" applyFill="1" applyBorder="1"/>
    <xf numFmtId="0" fontId="0" fillId="4" borderId="9" xfId="0" applyFill="1" applyBorder="1"/>
    <xf numFmtId="0" fontId="0" fillId="4" borderId="10" xfId="0" applyFill="1" applyBorder="1"/>
    <xf numFmtId="10" fontId="0" fillId="0" borderId="0" xfId="0" applyNumberFormat="1"/>
    <xf numFmtId="49" fontId="18" fillId="0" borderId="0" xfId="0" applyNumberFormat="1" applyFont="1" applyAlignment="1">
      <alignment horizontal="right"/>
    </xf>
    <xf numFmtId="0" fontId="16" fillId="0" borderId="12" xfId="0" applyFont="1" applyBorder="1" applyAlignment="1" applyProtection="1">
      <alignment vertical="center"/>
      <protection locked="0" hidden="1"/>
    </xf>
    <xf numFmtId="14" fontId="0" fillId="0" borderId="0" xfId="0" applyNumberFormat="1" applyAlignment="1">
      <alignment horizontal="left"/>
    </xf>
    <xf numFmtId="49" fontId="18" fillId="5" borderId="0" xfId="0" applyNumberFormat="1" applyFont="1" applyFill="1"/>
    <xf numFmtId="0" fontId="17" fillId="0" borderId="7" xfId="0" applyFont="1" applyBorder="1" applyAlignment="1">
      <alignment wrapText="1"/>
    </xf>
    <xf numFmtId="0" fontId="20" fillId="3" borderId="0" xfId="0" applyFont="1" applyFill="1"/>
    <xf numFmtId="0" fontId="20" fillId="0" borderId="0" xfId="0" applyFont="1"/>
    <xf numFmtId="0" fontId="20" fillId="3" borderId="1" xfId="0" applyFont="1" applyFill="1" applyBorder="1"/>
    <xf numFmtId="0" fontId="20" fillId="3" borderId="5" xfId="0" applyFont="1" applyFill="1" applyBorder="1"/>
    <xf numFmtId="0" fontId="20" fillId="3" borderId="5" xfId="0" applyFont="1" applyFill="1" applyBorder="1" applyAlignment="1">
      <alignment horizontal="center"/>
    </xf>
    <xf numFmtId="0" fontId="20" fillId="3" borderId="3" xfId="0" applyFont="1" applyFill="1" applyBorder="1"/>
    <xf numFmtId="0" fontId="20" fillId="3" borderId="6" xfId="0" applyFont="1" applyFill="1" applyBorder="1"/>
    <xf numFmtId="0" fontId="20" fillId="3" borderId="7" xfId="0" applyFont="1" applyFill="1" applyBorder="1"/>
    <xf numFmtId="49" fontId="20" fillId="3" borderId="0" xfId="0" applyNumberFormat="1" applyFont="1" applyFill="1" applyAlignment="1">
      <alignment horizontal="center"/>
    </xf>
    <xf numFmtId="0" fontId="20" fillId="3" borderId="0" xfId="0" applyFont="1" applyFill="1" applyAlignment="1">
      <alignment horizontal="center"/>
    </xf>
    <xf numFmtId="0" fontId="21" fillId="0" borderId="0" xfId="0" applyFont="1"/>
    <xf numFmtId="49" fontId="20" fillId="0" borderId="0" xfId="0" applyNumberFormat="1" applyFont="1"/>
    <xf numFmtId="0" fontId="20" fillId="0" borderId="11" xfId="0" applyFont="1" applyBorder="1" applyAlignment="1" applyProtection="1">
      <alignment horizontal="center" vertical="center"/>
      <protection hidden="1"/>
    </xf>
    <xf numFmtId="0" fontId="20" fillId="0" borderId="13" xfId="0" applyFont="1" applyBorder="1" applyAlignment="1" applyProtection="1">
      <alignment horizontal="center" vertical="center"/>
      <protection hidden="1"/>
    </xf>
    <xf numFmtId="0" fontId="22" fillId="6" borderId="14" xfId="0" applyFont="1" applyFill="1" applyBorder="1" applyAlignment="1">
      <alignment horizontal="center" textRotation="90" wrapText="1"/>
    </xf>
    <xf numFmtId="0" fontId="23" fillId="3" borderId="10" xfId="0" applyFont="1" applyFill="1" applyBorder="1" applyAlignment="1">
      <alignment horizontal="center" textRotation="90" wrapText="1"/>
    </xf>
    <xf numFmtId="0" fontId="23" fillId="0" borderId="15" xfId="0" applyFont="1" applyBorder="1" applyAlignment="1">
      <alignment horizontal="center" vertical="center" wrapText="1"/>
    </xf>
    <xf numFmtId="0" fontId="23" fillId="0" borderId="14" xfId="0" applyFont="1" applyBorder="1" applyAlignment="1">
      <alignment horizontal="center" textRotation="90" wrapText="1"/>
    </xf>
    <xf numFmtId="0" fontId="23" fillId="0" borderId="14" xfId="0" applyFont="1" applyBorder="1" applyAlignment="1">
      <alignment horizontal="center" wrapText="1"/>
    </xf>
    <xf numFmtId="0" fontId="24" fillId="0" borderId="15" xfId="1" applyFont="1" applyBorder="1" applyAlignment="1" applyProtection="1">
      <alignment horizontal="center" wrapText="1"/>
    </xf>
    <xf numFmtId="0" fontId="23" fillId="0" borderId="15" xfId="0" applyFont="1" applyBorder="1" applyAlignment="1">
      <alignment wrapText="1" readingOrder="1"/>
    </xf>
    <xf numFmtId="0" fontId="23" fillId="0" borderId="13" xfId="0" applyFont="1" applyBorder="1" applyAlignment="1">
      <alignment wrapText="1" readingOrder="1"/>
    </xf>
    <xf numFmtId="0" fontId="25" fillId="6" borderId="16" xfId="0" applyFont="1" applyFill="1" applyBorder="1" applyAlignment="1">
      <alignment vertical="top" wrapText="1"/>
    </xf>
    <xf numFmtId="0" fontId="23" fillId="3" borderId="17" xfId="0" applyFont="1" applyFill="1" applyBorder="1" applyAlignment="1">
      <alignment horizontal="center" vertical="top" wrapText="1"/>
    </xf>
    <xf numFmtId="0" fontId="20" fillId="0" borderId="17" xfId="0" applyFont="1" applyBorder="1" applyProtection="1">
      <protection locked="0"/>
    </xf>
    <xf numFmtId="0" fontId="25" fillId="0" borderId="17" xfId="0" applyFont="1" applyBorder="1" applyAlignment="1" applyProtection="1">
      <alignment horizontal="center" vertical="center" wrapText="1"/>
      <protection locked="0"/>
    </xf>
    <xf numFmtId="14" fontId="25" fillId="0" borderId="17" xfId="0" applyNumberFormat="1" applyFont="1" applyBorder="1" applyAlignment="1" applyProtection="1">
      <alignment horizontal="center" vertical="center" wrapText="1"/>
      <protection locked="0"/>
    </xf>
    <xf numFmtId="0" fontId="20" fillId="0" borderId="17" xfId="0" applyFont="1" applyBorder="1" applyAlignment="1" applyProtection="1">
      <alignment horizontal="center" vertical="center"/>
      <protection locked="0"/>
    </xf>
    <xf numFmtId="0" fontId="26" fillId="0" borderId="17" xfId="0" applyFont="1" applyBorder="1" applyProtection="1">
      <protection locked="0"/>
    </xf>
    <xf numFmtId="0" fontId="23" fillId="3" borderId="18" xfId="0" applyFont="1" applyFill="1" applyBorder="1" applyAlignment="1">
      <alignment horizontal="center" vertical="top" wrapText="1"/>
    </xf>
    <xf numFmtId="0" fontId="20" fillId="0" borderId="18" xfId="0" applyFont="1" applyBorder="1" applyProtection="1">
      <protection locked="0"/>
    </xf>
    <xf numFmtId="0" fontId="27" fillId="0" borderId="18" xfId="0" applyFont="1" applyBorder="1" applyProtection="1">
      <protection locked="0"/>
    </xf>
    <xf numFmtId="0" fontId="26" fillId="0" borderId="18" xfId="0" applyFont="1" applyBorder="1" applyProtection="1">
      <protection locked="0"/>
    </xf>
    <xf numFmtId="0" fontId="25" fillId="0" borderId="18" xfId="0" applyFont="1" applyBorder="1" applyAlignment="1" applyProtection="1">
      <alignment horizontal="center" vertical="center" wrapText="1"/>
      <protection locked="0"/>
    </xf>
    <xf numFmtId="0" fontId="23" fillId="3" borderId="19" xfId="0" applyFont="1" applyFill="1" applyBorder="1" applyAlignment="1">
      <alignment horizontal="center" vertical="top" wrapText="1"/>
    </xf>
    <xf numFmtId="0" fontId="20" fillId="0" borderId="19" xfId="0" applyFont="1" applyBorder="1" applyProtection="1">
      <protection locked="0"/>
    </xf>
    <xf numFmtId="0" fontId="25" fillId="0" borderId="20" xfId="0" applyFont="1" applyBorder="1" applyAlignment="1" applyProtection="1">
      <alignment horizontal="center" vertical="center" wrapText="1"/>
      <protection locked="0"/>
    </xf>
    <xf numFmtId="14" fontId="25" fillId="0" borderId="20" xfId="0" applyNumberFormat="1" applyFont="1" applyBorder="1" applyAlignment="1" applyProtection="1">
      <alignment horizontal="center" vertical="center" wrapText="1"/>
      <protection locked="0"/>
    </xf>
    <xf numFmtId="0" fontId="20" fillId="0" borderId="20" xfId="0" applyFont="1" applyBorder="1" applyAlignment="1" applyProtection="1">
      <alignment horizontal="center" vertical="center"/>
      <protection locked="0"/>
    </xf>
    <xf numFmtId="0" fontId="22" fillId="7" borderId="6" xfId="0" applyFont="1" applyFill="1" applyBorder="1" applyAlignment="1">
      <alignment vertical="center" wrapText="1"/>
    </xf>
    <xf numFmtId="0" fontId="22" fillId="7" borderId="0" xfId="0" applyFont="1" applyFill="1" applyAlignment="1">
      <alignment vertical="center" wrapText="1"/>
    </xf>
    <xf numFmtId="0" fontId="22" fillId="7" borderId="7" xfId="0" applyFont="1" applyFill="1" applyBorder="1" applyAlignment="1">
      <alignment vertical="center" wrapText="1"/>
    </xf>
    <xf numFmtId="0" fontId="20" fillId="3" borderId="0" xfId="0" applyFont="1" applyFill="1" applyAlignment="1">
      <alignment vertical="top"/>
    </xf>
    <xf numFmtId="0" fontId="23" fillId="3" borderId="0" xfId="0" applyFont="1" applyFill="1" applyAlignment="1">
      <alignment wrapText="1"/>
    </xf>
    <xf numFmtId="0" fontId="23" fillId="3" borderId="0" xfId="0" applyFont="1" applyFill="1" applyAlignment="1">
      <alignment vertical="top" wrapText="1"/>
    </xf>
    <xf numFmtId="0" fontId="23" fillId="0" borderId="0" xfId="0" applyFont="1" applyAlignment="1">
      <alignment wrapText="1"/>
    </xf>
    <xf numFmtId="0" fontId="28" fillId="0" borderId="0" xfId="0" applyFont="1"/>
    <xf numFmtId="1" fontId="20" fillId="0" borderId="0" xfId="0" applyNumberFormat="1" applyFont="1"/>
    <xf numFmtId="49" fontId="18" fillId="5" borderId="41" xfId="0" applyNumberFormat="1" applyFont="1" applyFill="1" applyBorder="1"/>
    <xf numFmtId="10" fontId="20" fillId="0" borderId="0" xfId="0" applyNumberFormat="1" applyFont="1"/>
    <xf numFmtId="0" fontId="18" fillId="5" borderId="0" xfId="0" applyFont="1" applyFill="1"/>
    <xf numFmtId="0" fontId="18" fillId="0" borderId="0" xfId="0" applyFont="1"/>
    <xf numFmtId="0" fontId="25" fillId="0" borderId="16" xfId="0" applyFont="1" applyBorder="1" applyAlignment="1">
      <alignment vertical="top" wrapText="1"/>
    </xf>
    <xf numFmtId="14" fontId="25" fillId="0" borderId="16" xfId="0" applyNumberFormat="1" applyFont="1" applyBorder="1" applyAlignment="1">
      <alignment vertical="top" wrapText="1"/>
    </xf>
    <xf numFmtId="49" fontId="18" fillId="0" borderId="42" xfId="0" applyNumberFormat="1" applyFont="1" applyBorder="1"/>
    <xf numFmtId="49" fontId="18" fillId="0" borderId="41" xfId="0" applyNumberFormat="1" applyFont="1" applyBorder="1"/>
    <xf numFmtId="49" fontId="18" fillId="0" borderId="43" xfId="0" applyNumberFormat="1" applyFont="1" applyBorder="1"/>
    <xf numFmtId="49" fontId="18" fillId="0" borderId="44" xfId="0" applyNumberFormat="1" applyFont="1" applyBorder="1"/>
    <xf numFmtId="49" fontId="18" fillId="5" borderId="43" xfId="0" applyNumberFormat="1" applyFont="1" applyFill="1" applyBorder="1"/>
    <xf numFmtId="49" fontId="18" fillId="5" borderId="44" xfId="0" applyNumberFormat="1" applyFont="1" applyFill="1" applyBorder="1"/>
    <xf numFmtId="0" fontId="3" fillId="0" borderId="44" xfId="0" applyFont="1" applyBorder="1"/>
    <xf numFmtId="49" fontId="17" fillId="0" borderId="44" xfId="0" applyNumberFormat="1" applyFont="1" applyBorder="1"/>
    <xf numFmtId="0" fontId="1" fillId="2" borderId="4" xfId="3" applyFont="1" applyFill="1" applyBorder="1" applyAlignment="1">
      <alignment horizontal="center"/>
    </xf>
    <xf numFmtId="0" fontId="25" fillId="6" borderId="16" xfId="0" applyFont="1" applyFill="1" applyBorder="1" applyAlignment="1">
      <alignment horizontal="center" vertical="top" wrapText="1"/>
    </xf>
    <xf numFmtId="0" fontId="20" fillId="3" borderId="3" xfId="0" applyFont="1" applyFill="1" applyBorder="1" applyAlignment="1">
      <alignment horizontal="center"/>
    </xf>
    <xf numFmtId="0" fontId="20" fillId="3" borderId="7" xfId="0" applyFont="1" applyFill="1" applyBorder="1" applyAlignment="1">
      <alignment horizontal="center"/>
    </xf>
    <xf numFmtId="0" fontId="21" fillId="0" borderId="8" xfId="0" applyFont="1" applyBorder="1"/>
    <xf numFmtId="0" fontId="21" fillId="0" borderId="9" xfId="0" applyFont="1" applyBorder="1"/>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1" fillId="4" borderId="7" xfId="0" applyFont="1" applyFill="1" applyBorder="1" applyAlignment="1">
      <alignment horizontal="center" vertical="center"/>
    </xf>
    <xf numFmtId="0" fontId="20" fillId="4" borderId="2" xfId="0" applyFont="1" applyFill="1" applyBorder="1" applyAlignment="1">
      <alignment wrapText="1"/>
    </xf>
    <xf numFmtId="0" fontId="20" fillId="4" borderId="2" xfId="0" applyFont="1" applyFill="1" applyBorder="1"/>
    <xf numFmtId="0" fontId="30" fillId="0" borderId="1" xfId="0" applyFont="1" applyBorder="1" applyAlignment="1">
      <alignment wrapText="1"/>
    </xf>
    <xf numFmtId="0" fontId="30" fillId="0" borderId="2" xfId="0" applyFont="1" applyBorder="1" applyAlignment="1">
      <alignment wrapText="1"/>
    </xf>
    <xf numFmtId="0" fontId="30" fillId="0" borderId="3" xfId="0" applyFont="1" applyBorder="1" applyAlignment="1">
      <alignment wrapText="1"/>
    </xf>
    <xf numFmtId="0" fontId="20" fillId="3" borderId="0" xfId="0" applyFont="1" applyFill="1" applyProtection="1">
      <protection locked="0"/>
    </xf>
    <xf numFmtId="0" fontId="20" fillId="4" borderId="21" xfId="0" applyFont="1" applyFill="1" applyBorder="1"/>
    <xf numFmtId="0" fontId="20" fillId="4" borderId="22" xfId="0" applyFont="1" applyFill="1" applyBorder="1"/>
    <xf numFmtId="0" fontId="20" fillId="0" borderId="22" xfId="0" applyFont="1" applyBorder="1" applyProtection="1">
      <protection locked="0"/>
    </xf>
    <xf numFmtId="0" fontId="20" fillId="0" borderId="23" xfId="0" applyFont="1" applyBorder="1" applyProtection="1">
      <protection locked="0"/>
    </xf>
    <xf numFmtId="0" fontId="20" fillId="4" borderId="24" xfId="0" applyFont="1" applyFill="1" applyBorder="1"/>
    <xf numFmtId="0" fontId="20" fillId="4" borderId="18" xfId="0" applyFont="1" applyFill="1" applyBorder="1"/>
    <xf numFmtId="0" fontId="20" fillId="0" borderId="25" xfId="0" applyFont="1" applyBorder="1" applyProtection="1">
      <protection locked="0"/>
    </xf>
    <xf numFmtId="0" fontId="20" fillId="4" borderId="26" xfId="0" applyFont="1" applyFill="1" applyBorder="1"/>
    <xf numFmtId="0" fontId="20" fillId="4" borderId="27" xfId="0" applyFont="1" applyFill="1" applyBorder="1"/>
    <xf numFmtId="0" fontId="20" fillId="0" borderId="27" xfId="0" applyFont="1" applyBorder="1" applyProtection="1">
      <protection locked="0"/>
    </xf>
    <xf numFmtId="0" fontId="20" fillId="0" borderId="28" xfId="0" applyFont="1" applyBorder="1" applyProtection="1">
      <protection locked="0"/>
    </xf>
    <xf numFmtId="0" fontId="30" fillId="0" borderId="0" xfId="0" applyFont="1"/>
    <xf numFmtId="0" fontId="31" fillId="0" borderId="0" xfId="0" applyFont="1"/>
    <xf numFmtId="0" fontId="30" fillId="3" borderId="0" xfId="0" applyFont="1" applyFill="1"/>
    <xf numFmtId="0" fontId="30" fillId="3" borderId="0" xfId="0" applyFont="1" applyFill="1" applyAlignment="1">
      <alignment horizontal="center"/>
    </xf>
    <xf numFmtId="0" fontId="30" fillId="3" borderId="0" xfId="0" applyFont="1" applyFill="1" applyAlignment="1">
      <alignment horizontal="left"/>
    </xf>
    <xf numFmtId="0" fontId="32" fillId="0" borderId="5" xfId="0" applyFont="1" applyBorder="1"/>
    <xf numFmtId="0" fontId="32" fillId="0" borderId="3" xfId="0" applyFont="1" applyBorder="1"/>
    <xf numFmtId="0" fontId="32" fillId="0" borderId="6" xfId="0" applyFont="1" applyBorder="1"/>
    <xf numFmtId="0" fontId="32" fillId="0" borderId="0" xfId="0" applyFont="1" applyAlignment="1">
      <alignment horizontal="right"/>
    </xf>
    <xf numFmtId="0" fontId="30" fillId="0" borderId="7" xfId="0" applyFont="1" applyBorder="1"/>
    <xf numFmtId="0" fontId="32" fillId="0" borderId="8" xfId="0" applyFont="1" applyBorder="1"/>
    <xf numFmtId="0" fontId="32" fillId="0" borderId="9" xfId="0" applyFont="1" applyBorder="1" applyAlignment="1">
      <alignment horizontal="right"/>
    </xf>
    <xf numFmtId="0" fontId="30" fillId="0" borderId="9" xfId="0" applyFont="1" applyBorder="1"/>
    <xf numFmtId="0" fontId="30" fillId="0" borderId="10" xfId="0" applyFont="1" applyBorder="1"/>
    <xf numFmtId="0" fontId="30" fillId="4" borderId="0" xfId="0" applyFont="1" applyFill="1"/>
    <xf numFmtId="0" fontId="30" fillId="4" borderId="0" xfId="0" applyFont="1" applyFill="1" applyAlignment="1">
      <alignment horizontal="center"/>
    </xf>
    <xf numFmtId="0" fontId="32" fillId="3" borderId="0" xfId="0" applyFont="1" applyFill="1"/>
    <xf numFmtId="0" fontId="32" fillId="3" borderId="0" xfId="0" applyFont="1" applyFill="1" applyAlignment="1">
      <alignment wrapText="1"/>
    </xf>
    <xf numFmtId="0" fontId="30" fillId="3" borderId="0" xfId="0" applyFont="1" applyFill="1" applyAlignment="1">
      <alignment horizontal="left" vertical="top" wrapText="1"/>
    </xf>
    <xf numFmtId="0" fontId="32" fillId="3" borderId="0" xfId="0" applyFont="1" applyFill="1" applyAlignment="1">
      <alignment horizontal="left" wrapText="1"/>
    </xf>
    <xf numFmtId="0" fontId="32" fillId="8" borderId="0" xfId="0" applyFont="1" applyFill="1"/>
    <xf numFmtId="0" fontId="30" fillId="8" borderId="0" xfId="0" applyFont="1" applyFill="1"/>
    <xf numFmtId="0" fontId="32" fillId="8" borderId="0" xfId="0" applyFont="1" applyFill="1" applyAlignment="1">
      <alignment horizontal="center"/>
    </xf>
    <xf numFmtId="0" fontId="30" fillId="8" borderId="0" xfId="0" applyFont="1" applyFill="1" applyAlignment="1">
      <alignment horizontal="center"/>
    </xf>
    <xf numFmtId="0" fontId="30" fillId="0" borderId="0" xfId="0" applyFont="1" applyAlignment="1">
      <alignment wrapText="1"/>
    </xf>
    <xf numFmtId="0" fontId="32" fillId="3" borderId="5" xfId="0" applyFont="1" applyFill="1" applyBorder="1"/>
    <xf numFmtId="0" fontId="31" fillId="0" borderId="0" xfId="0" applyFont="1" applyAlignment="1">
      <alignment wrapText="1"/>
    </xf>
    <xf numFmtId="0" fontId="32" fillId="3" borderId="8" xfId="0" applyFont="1" applyFill="1" applyBorder="1"/>
    <xf numFmtId="0" fontId="32" fillId="3" borderId="9" xfId="0" applyFont="1" applyFill="1" applyBorder="1" applyAlignment="1">
      <alignment horizontal="right"/>
    </xf>
    <xf numFmtId="0" fontId="30" fillId="3" borderId="10" xfId="0" applyFont="1" applyFill="1" applyBorder="1"/>
    <xf numFmtId="0" fontId="32" fillId="3" borderId="0" xfId="0" applyFont="1" applyFill="1" applyAlignment="1">
      <alignment horizontal="right"/>
    </xf>
    <xf numFmtId="0" fontId="32" fillId="9" borderId="1" xfId="0" applyFont="1" applyFill="1" applyBorder="1"/>
    <xf numFmtId="0" fontId="30" fillId="9" borderId="5" xfId="0" applyFont="1" applyFill="1" applyBorder="1"/>
    <xf numFmtId="0" fontId="30" fillId="9" borderId="3" xfId="0" applyFont="1" applyFill="1" applyBorder="1"/>
    <xf numFmtId="0" fontId="30" fillId="4" borderId="1" xfId="0" applyFont="1" applyFill="1" applyBorder="1"/>
    <xf numFmtId="0" fontId="30" fillId="4" borderId="5" xfId="0" applyFont="1" applyFill="1" applyBorder="1"/>
    <xf numFmtId="0" fontId="30" fillId="4" borderId="5" xfId="0" applyFont="1" applyFill="1" applyBorder="1" applyAlignment="1">
      <alignment horizontal="left"/>
    </xf>
    <xf numFmtId="0" fontId="30" fillId="4" borderId="3" xfId="0" applyFont="1" applyFill="1" applyBorder="1" applyAlignment="1">
      <alignment horizontal="left"/>
    </xf>
    <xf numFmtId="0" fontId="30" fillId="0" borderId="6" xfId="0" applyFont="1" applyBorder="1"/>
    <xf numFmtId="0" fontId="30" fillId="0" borderId="8" xfId="0" applyFont="1" applyBorder="1"/>
    <xf numFmtId="0" fontId="30" fillId="4" borderId="9" xfId="0" applyFont="1" applyFill="1" applyBorder="1" applyAlignment="1">
      <alignment horizontal="left"/>
    </xf>
    <xf numFmtId="0" fontId="30" fillId="4" borderId="10" xfId="0" applyFont="1" applyFill="1" applyBorder="1" applyAlignment="1">
      <alignment horizontal="left"/>
    </xf>
    <xf numFmtId="0" fontId="30" fillId="4" borderId="11" xfId="0" applyFont="1" applyFill="1" applyBorder="1"/>
    <xf numFmtId="0" fontId="30" fillId="4" borderId="12" xfId="0" applyFont="1" applyFill="1" applyBorder="1"/>
    <xf numFmtId="0" fontId="30" fillId="4" borderId="13" xfId="0" applyFont="1" applyFill="1" applyBorder="1"/>
    <xf numFmtId="0" fontId="32" fillId="0" borderId="1" xfId="0" applyFont="1" applyBorder="1"/>
    <xf numFmtId="0" fontId="30" fillId="0" borderId="5" xfId="0" applyFont="1" applyBorder="1"/>
    <xf numFmtId="0" fontId="30" fillId="0" borderId="3" xfId="0" applyFont="1" applyBorder="1"/>
    <xf numFmtId="0" fontId="30" fillId="4" borderId="3" xfId="0" applyFont="1" applyFill="1" applyBorder="1"/>
    <xf numFmtId="0" fontId="32" fillId="0" borderId="0" xfId="0" applyFont="1" applyAlignment="1">
      <alignment vertical="center" wrapText="1"/>
    </xf>
    <xf numFmtId="0" fontId="30" fillId="4" borderId="9" xfId="0" applyFont="1" applyFill="1" applyBorder="1"/>
    <xf numFmtId="0" fontId="30" fillId="4" borderId="10" xfId="0" applyFont="1" applyFill="1" applyBorder="1"/>
    <xf numFmtId="0" fontId="30" fillId="4" borderId="6" xfId="0" applyFont="1" applyFill="1" applyBorder="1"/>
    <xf numFmtId="0" fontId="30" fillId="4" borderId="0" xfId="0" applyFont="1" applyFill="1" applyAlignment="1">
      <alignment horizontal="left"/>
    </xf>
    <xf numFmtId="0" fontId="30" fillId="4" borderId="7" xfId="0" applyFont="1" applyFill="1" applyBorder="1" applyAlignment="1">
      <alignment horizontal="left"/>
    </xf>
    <xf numFmtId="0" fontId="20" fillId="0" borderId="0" xfId="0" applyFont="1" applyAlignment="1">
      <alignment vertical="center" wrapText="1"/>
    </xf>
    <xf numFmtId="0" fontId="30" fillId="4" borderId="12" xfId="0" applyFont="1" applyFill="1" applyBorder="1" applyAlignment="1">
      <alignment horizontal="left"/>
    </xf>
    <xf numFmtId="0" fontId="30" fillId="4" borderId="13" xfId="0" applyFont="1" applyFill="1" applyBorder="1" applyAlignment="1">
      <alignment horizontal="left"/>
    </xf>
    <xf numFmtId="0" fontId="32" fillId="0" borderId="0" xfId="0" applyFont="1" applyAlignment="1">
      <alignment horizontal="center" vertical="center" wrapText="1"/>
    </xf>
    <xf numFmtId="0" fontId="20" fillId="0" borderId="0" xfId="0" applyFont="1" applyAlignment="1">
      <alignment horizontal="center" vertical="center" wrapText="1"/>
    </xf>
    <xf numFmtId="0" fontId="30" fillId="4" borderId="7" xfId="0" applyFont="1" applyFill="1" applyBorder="1"/>
    <xf numFmtId="0" fontId="30" fillId="4" borderId="8" xfId="0" applyFont="1" applyFill="1" applyBorder="1"/>
    <xf numFmtId="0" fontId="10" fillId="3" borderId="1" xfId="0" applyFont="1" applyFill="1" applyBorder="1"/>
    <xf numFmtId="0" fontId="10" fillId="3" borderId="5" xfId="0" applyFont="1" applyFill="1" applyBorder="1"/>
    <xf numFmtId="0" fontId="10" fillId="3" borderId="3" xfId="0" applyFont="1" applyFill="1" applyBorder="1"/>
    <xf numFmtId="0" fontId="10" fillId="3" borderId="6" xfId="0" applyFont="1" applyFill="1" applyBorder="1"/>
    <xf numFmtId="0" fontId="10" fillId="3" borderId="0" xfId="0" applyFont="1" applyFill="1"/>
    <xf numFmtId="0" fontId="10" fillId="3" borderId="7" xfId="0" applyFont="1" applyFill="1" applyBorder="1"/>
    <xf numFmtId="0" fontId="10" fillId="3" borderId="8" xfId="0" applyFont="1" applyFill="1" applyBorder="1"/>
    <xf numFmtId="0" fontId="10" fillId="3" borderId="9" xfId="0" applyFont="1" applyFill="1" applyBorder="1"/>
    <xf numFmtId="0" fontId="10" fillId="3" borderId="10" xfId="0" applyFont="1" applyFill="1" applyBorder="1"/>
    <xf numFmtId="0" fontId="30" fillId="0" borderId="0" xfId="0" applyFont="1" applyAlignment="1">
      <alignment horizontal="left" vertical="top" wrapText="1"/>
    </xf>
    <xf numFmtId="0" fontId="30" fillId="9" borderId="11" xfId="0" applyFont="1" applyFill="1" applyBorder="1"/>
    <xf numFmtId="0" fontId="30" fillId="9" borderId="12" xfId="0" applyFont="1" applyFill="1" applyBorder="1"/>
    <xf numFmtId="0" fontId="30" fillId="9" borderId="13" xfId="0" applyFont="1" applyFill="1" applyBorder="1"/>
    <xf numFmtId="0" fontId="32" fillId="3" borderId="1" xfId="0" applyFont="1" applyFill="1" applyBorder="1"/>
    <xf numFmtId="0" fontId="30" fillId="3" borderId="5" xfId="0" applyFont="1" applyFill="1" applyBorder="1"/>
    <xf numFmtId="0" fontId="30" fillId="3" borderId="3" xfId="0" applyFont="1" applyFill="1" applyBorder="1"/>
    <xf numFmtId="0" fontId="30" fillId="3" borderId="6" xfId="0" applyFont="1" applyFill="1" applyBorder="1" applyAlignment="1">
      <alignment horizontal="center"/>
    </xf>
    <xf numFmtId="0" fontId="30" fillId="3" borderId="7" xfId="0" applyFont="1" applyFill="1" applyBorder="1" applyAlignment="1">
      <alignment horizontal="center"/>
    </xf>
    <xf numFmtId="0" fontId="30" fillId="3" borderId="8" xfId="0" applyFont="1" applyFill="1" applyBorder="1"/>
    <xf numFmtId="0" fontId="30" fillId="3" borderId="7" xfId="0" applyFont="1" applyFill="1" applyBorder="1"/>
    <xf numFmtId="0" fontId="30" fillId="3" borderId="8" xfId="0" applyFont="1" applyFill="1" applyBorder="1" applyAlignment="1">
      <alignment horizontal="left"/>
    </xf>
    <xf numFmtId="0" fontId="30" fillId="3" borderId="9" xfId="0" applyFont="1" applyFill="1" applyBorder="1" applyAlignment="1">
      <alignment horizontal="left"/>
    </xf>
    <xf numFmtId="0" fontId="30" fillId="3" borderId="9" xfId="0" applyFont="1" applyFill="1" applyBorder="1"/>
    <xf numFmtId="0" fontId="30" fillId="3" borderId="6" xfId="0" applyFont="1" applyFill="1" applyBorder="1"/>
    <xf numFmtId="0" fontId="32" fillId="3" borderId="6" xfId="0" applyFont="1" applyFill="1" applyBorder="1"/>
    <xf numFmtId="49" fontId="4" fillId="0" borderId="0" xfId="2" applyNumberFormat="1"/>
    <xf numFmtId="49" fontId="20" fillId="5" borderId="45" xfId="0" applyNumberFormat="1" applyFont="1" applyFill="1" applyBorder="1"/>
    <xf numFmtId="49" fontId="20" fillId="0" borderId="45" xfId="0" applyNumberFormat="1" applyFont="1" applyBorder="1"/>
    <xf numFmtId="0" fontId="4" fillId="0" borderId="0" xfId="2"/>
    <xf numFmtId="49" fontId="3" fillId="0" borderId="45" xfId="0" applyNumberFormat="1" applyFont="1" applyBorder="1"/>
    <xf numFmtId="49" fontId="3" fillId="0" borderId="41" xfId="0" applyNumberFormat="1" applyFont="1" applyBorder="1"/>
    <xf numFmtId="49" fontId="0" fillId="0" borderId="41" xfId="0" applyNumberFormat="1" applyBorder="1"/>
    <xf numFmtId="49" fontId="20" fillId="5" borderId="0" xfId="0" applyNumberFormat="1" applyFont="1" applyFill="1"/>
    <xf numFmtId="49" fontId="18" fillId="0" borderId="45" xfId="0" applyNumberFormat="1" applyFont="1" applyBorder="1"/>
    <xf numFmtId="49" fontId="3" fillId="0" borderId="44" xfId="0" applyNumberFormat="1" applyFont="1" applyBorder="1"/>
    <xf numFmtId="49" fontId="17" fillId="0" borderId="45" xfId="0" applyNumberFormat="1" applyFont="1" applyBorder="1"/>
    <xf numFmtId="49" fontId="4" fillId="0" borderId="41" xfId="2" applyNumberFormat="1" applyBorder="1"/>
    <xf numFmtId="49" fontId="20" fillId="5" borderId="41" xfId="0" applyNumberFormat="1" applyFont="1" applyFill="1" applyBorder="1"/>
    <xf numFmtId="49" fontId="20" fillId="0" borderId="41" xfId="0" applyNumberFormat="1" applyFont="1" applyBorder="1"/>
    <xf numFmtId="0" fontId="33" fillId="0" borderId="15" xfId="0" applyFont="1" applyBorder="1" applyAlignment="1">
      <alignment vertical="center"/>
    </xf>
    <xf numFmtId="0" fontId="33" fillId="0" borderId="13" xfId="0" applyFont="1" applyBorder="1" applyAlignment="1">
      <alignment vertical="center"/>
    </xf>
    <xf numFmtId="0" fontId="33" fillId="10" borderId="14" xfId="0" applyFont="1" applyFill="1" applyBorder="1" applyAlignment="1">
      <alignment vertical="center"/>
    </xf>
    <xf numFmtId="0" fontId="33" fillId="10" borderId="10" xfId="0" applyFont="1" applyFill="1" applyBorder="1" applyAlignment="1">
      <alignment vertical="center"/>
    </xf>
    <xf numFmtId="0" fontId="33" fillId="10" borderId="7" xfId="0" applyFont="1" applyFill="1" applyBorder="1" applyAlignment="1">
      <alignment vertical="center"/>
    </xf>
    <xf numFmtId="0" fontId="33" fillId="10" borderId="13" xfId="0" applyFont="1" applyFill="1" applyBorder="1" applyAlignment="1">
      <alignment vertical="center"/>
    </xf>
    <xf numFmtId="49" fontId="17" fillId="11" borderId="0" xfId="0" applyNumberFormat="1" applyFont="1" applyFill="1"/>
    <xf numFmtId="49" fontId="17" fillId="0" borderId="41" xfId="0" applyNumberFormat="1" applyFont="1" applyBorder="1"/>
    <xf numFmtId="0" fontId="3" fillId="0" borderId="41" xfId="0" applyFont="1" applyBorder="1"/>
    <xf numFmtId="49" fontId="20" fillId="5" borderId="44" xfId="0" applyNumberFormat="1" applyFont="1" applyFill="1" applyBorder="1"/>
    <xf numFmtId="0" fontId="33" fillId="10" borderId="0" xfId="0" applyFont="1" applyFill="1" applyAlignment="1">
      <alignment vertical="center"/>
    </xf>
    <xf numFmtId="49" fontId="20" fillId="0" borderId="44" xfId="0" applyNumberFormat="1" applyFont="1" applyBorder="1"/>
    <xf numFmtId="0" fontId="34" fillId="0" borderId="41" xfId="0" applyFont="1" applyBorder="1"/>
    <xf numFmtId="0" fontId="10" fillId="0" borderId="15" xfId="1" applyFont="1" applyBorder="1" applyAlignment="1" applyProtection="1">
      <alignment vertical="top" wrapText="1"/>
      <protection locked="0"/>
    </xf>
    <xf numFmtId="49" fontId="35" fillId="5" borderId="41" xfId="0" applyNumberFormat="1" applyFont="1" applyFill="1" applyBorder="1"/>
    <xf numFmtId="49" fontId="35" fillId="0" borderId="41" xfId="0" applyNumberFormat="1" applyFont="1" applyBorder="1"/>
    <xf numFmtId="49" fontId="35" fillId="0" borderId="0" xfId="0" applyNumberFormat="1" applyFont="1"/>
    <xf numFmtId="49" fontId="0" fillId="0" borderId="45" xfId="0" applyNumberFormat="1" applyBorder="1"/>
    <xf numFmtId="49" fontId="35" fillId="5" borderId="0" xfId="0" applyNumberFormat="1" applyFont="1" applyFill="1"/>
    <xf numFmtId="0" fontId="20" fillId="0" borderId="41" xfId="0" applyFont="1" applyBorder="1"/>
    <xf numFmtId="49" fontId="35" fillId="0" borderId="44" xfId="0" applyNumberFormat="1" applyFont="1" applyBorder="1"/>
    <xf numFmtId="49" fontId="35" fillId="5" borderId="45" xfId="0" applyNumberFormat="1" applyFont="1" applyFill="1" applyBorder="1"/>
    <xf numFmtId="49" fontId="35" fillId="0" borderId="45" xfId="0" applyNumberFormat="1" applyFont="1" applyBorder="1"/>
    <xf numFmtId="0" fontId="35" fillId="5" borderId="41" xfId="0" applyFont="1" applyFill="1" applyBorder="1"/>
    <xf numFmtId="0" fontId="35" fillId="0" borderId="41" xfId="0" applyFont="1" applyBorder="1"/>
    <xf numFmtId="0" fontId="35" fillId="0" borderId="41" xfId="1" applyNumberFormat="1" applyFont="1" applyBorder="1"/>
    <xf numFmtId="49" fontId="35" fillId="5" borderId="14" xfId="0" applyNumberFormat="1" applyFont="1" applyFill="1" applyBorder="1"/>
    <xf numFmtId="49" fontId="17" fillId="0" borderId="14" xfId="0" applyNumberFormat="1" applyFont="1" applyBorder="1"/>
    <xf numFmtId="0" fontId="1" fillId="2" borderId="0" xfId="3" applyFont="1" applyFill="1" applyAlignment="1">
      <alignment horizontal="center"/>
    </xf>
    <xf numFmtId="0" fontId="25" fillId="0" borderId="29" xfId="0" applyFont="1" applyBorder="1" applyAlignment="1">
      <alignment horizontal="center" vertical="top" wrapText="1"/>
    </xf>
    <xf numFmtId="0" fontId="25" fillId="0" borderId="30" xfId="0" applyFont="1" applyBorder="1" applyAlignment="1">
      <alignment horizontal="center" vertical="top" wrapText="1"/>
    </xf>
    <xf numFmtId="0" fontId="23" fillId="0" borderId="10" xfId="0" applyFont="1" applyBorder="1" applyAlignment="1">
      <alignment horizontal="center" textRotation="90" wrapText="1"/>
    </xf>
    <xf numFmtId="0" fontId="25" fillId="0" borderId="25" xfId="0" applyFont="1" applyBorder="1" applyAlignment="1" applyProtection="1">
      <alignment horizontal="center" vertical="center" wrapText="1"/>
      <protection locked="0"/>
    </xf>
    <xf numFmtId="0" fontId="25" fillId="0" borderId="23" xfId="0" applyFont="1" applyBorder="1" applyAlignment="1" applyProtection="1">
      <alignment horizontal="center" vertical="center" wrapText="1"/>
      <protection locked="0"/>
    </xf>
    <xf numFmtId="0" fontId="36" fillId="0" borderId="15" xfId="1" applyFont="1" applyBorder="1" applyAlignment="1" applyProtection="1">
      <alignment horizontal="center" wrapText="1"/>
    </xf>
    <xf numFmtId="0" fontId="39" fillId="3" borderId="0" xfId="0" applyFont="1" applyFill="1" applyAlignment="1">
      <alignment horizontal="left"/>
    </xf>
    <xf numFmtId="0" fontId="40" fillId="3" borderId="1" xfId="0" applyFont="1" applyFill="1" applyBorder="1" applyAlignment="1">
      <alignment vertical="top" wrapText="1"/>
    </xf>
    <xf numFmtId="0" fontId="40" fillId="3" borderId="5" xfId="0" applyFont="1" applyFill="1" applyBorder="1" applyAlignment="1">
      <alignment vertical="top" wrapText="1"/>
    </xf>
    <xf numFmtId="0" fontId="40" fillId="3" borderId="3" xfId="0" applyFont="1" applyFill="1" applyBorder="1" applyAlignment="1">
      <alignment vertical="top" wrapText="1"/>
    </xf>
    <xf numFmtId="0" fontId="32" fillId="0" borderId="11" xfId="0" applyFont="1" applyBorder="1" applyAlignment="1">
      <alignment horizontal="right"/>
    </xf>
    <xf numFmtId="0" fontId="32" fillId="0" borderId="12" xfId="0" applyFont="1" applyBorder="1" applyAlignment="1">
      <alignment horizontal="right"/>
    </xf>
    <xf numFmtId="0" fontId="32" fillId="0" borderId="13" xfId="0" applyFont="1" applyBorder="1" applyAlignment="1">
      <alignment horizontal="right"/>
    </xf>
    <xf numFmtId="0" fontId="20" fillId="0" borderId="12" xfId="0" applyFont="1" applyBorder="1" applyAlignment="1" applyProtection="1">
      <alignment horizontal="center" vertical="center"/>
      <protection locked="0" hidden="1"/>
    </xf>
    <xf numFmtId="0" fontId="20" fillId="0" borderId="13" xfId="0" applyFont="1" applyBorder="1" applyAlignment="1" applyProtection="1">
      <alignment horizontal="center" vertical="center"/>
      <protection locked="0" hidden="1"/>
    </xf>
    <xf numFmtId="0" fontId="21" fillId="3" borderId="0" xfId="0" applyFont="1" applyFill="1" applyAlignment="1">
      <alignment horizontal="left"/>
    </xf>
    <xf numFmtId="0" fontId="30" fillId="0" borderId="6" xfId="1" applyFont="1" applyBorder="1" applyAlignment="1" applyProtection="1">
      <alignment horizontal="left" wrapText="1"/>
    </xf>
    <xf numFmtId="0" fontId="30" fillId="0" borderId="0" xfId="1" applyFont="1" applyBorder="1" applyAlignment="1" applyProtection="1">
      <alignment horizontal="left" wrapText="1"/>
    </xf>
    <xf numFmtId="0" fontId="20" fillId="0" borderId="11" xfId="0" applyFont="1" applyBorder="1" applyAlignment="1" applyProtection="1">
      <alignment horizontal="center" vertical="center"/>
      <protection locked="0" hidden="1"/>
    </xf>
    <xf numFmtId="0" fontId="20" fillId="0" borderId="11" xfId="0" applyFont="1" applyBorder="1" applyAlignment="1" applyProtection="1">
      <alignment horizontal="center" vertical="center"/>
      <protection hidden="1"/>
    </xf>
    <xf numFmtId="0" fontId="20" fillId="0" borderId="13" xfId="0" applyFont="1" applyBorder="1" applyAlignment="1" applyProtection="1">
      <alignment horizontal="center" vertical="center"/>
      <protection hidden="1"/>
    </xf>
    <xf numFmtId="0" fontId="9" fillId="3" borderId="0" xfId="0" applyFont="1" applyFill="1" applyAlignment="1">
      <alignment horizontal="center" vertical="center" wrapText="1"/>
    </xf>
    <xf numFmtId="0" fontId="37" fillId="3" borderId="0" xfId="0" applyFont="1" applyFill="1" applyAlignment="1">
      <alignment horizontal="center" vertical="center" wrapText="1"/>
    </xf>
    <xf numFmtId="0" fontId="22" fillId="7" borderId="1"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22" fillId="7" borderId="7" xfId="0" applyFont="1" applyFill="1" applyBorder="1" applyAlignment="1">
      <alignment horizontal="center" vertical="center" wrapText="1"/>
    </xf>
    <xf numFmtId="0" fontId="22" fillId="7" borderId="8"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5" fillId="3" borderId="35" xfId="0" applyFont="1" applyFill="1" applyBorder="1" applyAlignment="1">
      <alignment vertical="top" wrapText="1"/>
    </xf>
    <xf numFmtId="0" fontId="25" fillId="3" borderId="36" xfId="0" applyFont="1" applyFill="1" applyBorder="1" applyAlignment="1">
      <alignment vertical="top" wrapText="1"/>
    </xf>
    <xf numFmtId="0" fontId="25" fillId="3" borderId="37" xfId="0" applyFont="1" applyFill="1" applyBorder="1" applyAlignment="1">
      <alignment vertical="top" wrapText="1"/>
    </xf>
    <xf numFmtId="0" fontId="7" fillId="0" borderId="38"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9" xfId="0" applyFont="1" applyBorder="1" applyAlignment="1">
      <alignment horizontal="center" vertical="center" wrapText="1"/>
    </xf>
    <xf numFmtId="0" fontId="20" fillId="7" borderId="6" xfId="0" applyFont="1" applyFill="1" applyBorder="1" applyAlignment="1">
      <alignment vertical="center"/>
    </xf>
    <xf numFmtId="0" fontId="20" fillId="7" borderId="0" xfId="0" applyFont="1" applyFill="1" applyAlignment="1">
      <alignment vertical="center"/>
    </xf>
    <xf numFmtId="0" fontId="20" fillId="7" borderId="7" xfId="0" applyFont="1" applyFill="1" applyBorder="1" applyAlignment="1">
      <alignment vertical="center"/>
    </xf>
    <xf numFmtId="0" fontId="20" fillId="7" borderId="8" xfId="0" applyFont="1" applyFill="1" applyBorder="1" applyAlignment="1">
      <alignment vertical="center"/>
    </xf>
    <xf numFmtId="0" fontId="20" fillId="7" borderId="9" xfId="0" applyFont="1" applyFill="1" applyBorder="1" applyAlignment="1">
      <alignment vertical="center"/>
    </xf>
    <xf numFmtId="0" fontId="20" fillId="7" borderId="10" xfId="0" applyFont="1" applyFill="1" applyBorder="1" applyAlignment="1">
      <alignment vertical="center"/>
    </xf>
    <xf numFmtId="14" fontId="23" fillId="0" borderId="40" xfId="0" applyNumberFormat="1" applyFont="1" applyBorder="1" applyAlignment="1">
      <alignment horizontal="center" vertical="center" wrapText="1"/>
    </xf>
    <xf numFmtId="14" fontId="23" fillId="0" borderId="12" xfId="0" applyNumberFormat="1" applyFont="1" applyBorder="1" applyAlignment="1">
      <alignment horizontal="center" vertical="center" wrapText="1"/>
    </xf>
    <xf numFmtId="14" fontId="23" fillId="0" borderId="31" xfId="0" applyNumberFormat="1" applyFont="1" applyBorder="1" applyAlignment="1">
      <alignment horizontal="center" vertical="center" wrapText="1"/>
    </xf>
    <xf numFmtId="14" fontId="25" fillId="0" borderId="12" xfId="0" applyNumberFormat="1" applyFont="1" applyBorder="1" applyAlignment="1" applyProtection="1">
      <alignment horizontal="center" vertical="top" wrapText="1"/>
      <protection locked="0"/>
    </xf>
    <xf numFmtId="14" fontId="25" fillId="0" borderId="13" xfId="0" applyNumberFormat="1" applyFont="1" applyBorder="1" applyAlignment="1" applyProtection="1">
      <alignment horizontal="center" vertical="top" wrapText="1"/>
      <protection locked="0"/>
    </xf>
    <xf numFmtId="0" fontId="22" fillId="7" borderId="1" xfId="0" applyFont="1" applyFill="1" applyBorder="1" applyAlignment="1">
      <alignment vertical="center" wrapText="1"/>
    </xf>
    <xf numFmtId="0" fontId="20" fillId="7" borderId="5" xfId="0" applyFont="1" applyFill="1" applyBorder="1" applyAlignment="1">
      <alignment vertical="center" wrapText="1"/>
    </xf>
    <xf numFmtId="0" fontId="20" fillId="7" borderId="3" xfId="0" applyFont="1" applyFill="1" applyBorder="1" applyAlignment="1">
      <alignment vertical="center" wrapText="1"/>
    </xf>
    <xf numFmtId="0" fontId="38" fillId="7" borderId="1" xfId="0" applyFont="1" applyFill="1" applyBorder="1" applyAlignment="1">
      <alignment horizontal="center" vertical="top" wrapText="1"/>
    </xf>
    <xf numFmtId="0" fontId="38" fillId="7" borderId="3" xfId="0" applyFont="1" applyFill="1" applyBorder="1" applyAlignment="1">
      <alignment horizontal="center" vertical="top" wrapText="1"/>
    </xf>
    <xf numFmtId="0" fontId="20" fillId="0" borderId="6" xfId="0" applyFont="1" applyBorder="1" applyAlignment="1">
      <alignment vertical="top"/>
    </xf>
    <xf numFmtId="0" fontId="20" fillId="0" borderId="7" xfId="0" applyFont="1" applyBorder="1" applyAlignment="1">
      <alignment vertical="top"/>
    </xf>
    <xf numFmtId="0" fontId="20" fillId="0" borderId="8" xfId="0" applyFont="1" applyBorder="1" applyAlignment="1">
      <alignment vertical="top"/>
    </xf>
    <xf numFmtId="0" fontId="20" fillId="0" borderId="10" xfId="0" applyFont="1" applyBorder="1" applyAlignment="1">
      <alignment vertical="top"/>
    </xf>
    <xf numFmtId="0" fontId="20" fillId="0" borderId="40" xfId="0" applyFont="1" applyBorder="1" applyAlignment="1" applyProtection="1">
      <alignment horizontal="center" wrapText="1"/>
      <protection locked="0"/>
    </xf>
    <xf numFmtId="0" fontId="20" fillId="0" borderId="12" xfId="0" applyFont="1" applyBorder="1" applyAlignment="1" applyProtection="1">
      <alignment horizontal="center" wrapText="1"/>
      <protection locked="0"/>
    </xf>
    <xf numFmtId="0" fontId="20" fillId="0" borderId="31" xfId="0" applyFont="1" applyBorder="1" applyAlignment="1" applyProtection="1">
      <alignment horizontal="center" wrapText="1"/>
      <protection locked="0"/>
    </xf>
    <xf numFmtId="0" fontId="20" fillId="0" borderId="11" xfId="0" applyFont="1" applyBorder="1" applyAlignment="1" applyProtection="1">
      <alignment horizontal="right" vertical="center"/>
      <protection locked="0" hidden="1"/>
    </xf>
    <xf numFmtId="0" fontId="20" fillId="0" borderId="12" xfId="0" applyFont="1" applyBorder="1" applyAlignment="1" applyProtection="1">
      <alignment horizontal="right" vertical="center"/>
      <protection locked="0" hidden="1"/>
    </xf>
    <xf numFmtId="0" fontId="20" fillId="0" borderId="13" xfId="0" applyFont="1" applyBorder="1" applyAlignment="1" applyProtection="1">
      <alignment horizontal="right" vertical="center"/>
      <protection locked="0" hidden="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31" xfId="0" applyFont="1" applyBorder="1" applyAlignment="1">
      <alignment horizontal="center" vertical="center" wrapText="1"/>
    </xf>
    <xf numFmtId="0" fontId="20" fillId="0" borderId="32" xfId="0" applyFont="1" applyBorder="1" applyAlignment="1" applyProtection="1">
      <alignment horizontal="center" wrapText="1"/>
      <protection locked="0"/>
    </xf>
    <xf numFmtId="0" fontId="20" fillId="0" borderId="33" xfId="0" applyFont="1" applyBorder="1" applyAlignment="1" applyProtection="1">
      <alignment horizontal="center" wrapText="1"/>
      <protection locked="0"/>
    </xf>
    <xf numFmtId="0" fontId="20" fillId="0" borderId="34" xfId="0" applyFont="1" applyBorder="1" applyAlignment="1" applyProtection="1">
      <alignment horizontal="center" wrapText="1"/>
      <protection locked="0"/>
    </xf>
    <xf numFmtId="0" fontId="41" fillId="3" borderId="0" xfId="0" applyFont="1" applyFill="1" applyAlignment="1">
      <alignment horizontal="left"/>
    </xf>
    <xf numFmtId="0" fontId="41" fillId="3" borderId="7" xfId="0" applyFont="1" applyFill="1" applyBorder="1" applyAlignment="1">
      <alignment horizontal="left"/>
    </xf>
    <xf numFmtId="0" fontId="42" fillId="3" borderId="6" xfId="0" applyFont="1" applyFill="1" applyBorder="1" applyAlignment="1">
      <alignment horizontal="center"/>
    </xf>
    <xf numFmtId="0" fontId="42" fillId="3" borderId="0" xfId="0" applyFont="1" applyFill="1" applyAlignment="1">
      <alignment horizontal="center"/>
    </xf>
    <xf numFmtId="0" fontId="42" fillId="3" borderId="7" xfId="0" applyFont="1" applyFill="1" applyBorder="1" applyAlignment="1">
      <alignment horizontal="center"/>
    </xf>
    <xf numFmtId="0" fontId="21" fillId="4" borderId="11" xfId="0" applyFont="1" applyFill="1" applyBorder="1" applyAlignment="1">
      <alignment horizontal="center"/>
    </xf>
    <xf numFmtId="0" fontId="21" fillId="4" borderId="12" xfId="0" applyFont="1" applyFill="1" applyBorder="1" applyAlignment="1">
      <alignment horizontal="center"/>
    </xf>
    <xf numFmtId="0" fontId="21" fillId="4" borderId="12" xfId="0" applyFont="1" applyFill="1" applyBorder="1" applyAlignment="1">
      <alignment horizontal="left" vertical="center"/>
    </xf>
    <xf numFmtId="0" fontId="21" fillId="4" borderId="12" xfId="0" applyFont="1" applyFill="1" applyBorder="1" applyAlignment="1">
      <alignment horizontal="center" vertical="center"/>
    </xf>
    <xf numFmtId="0" fontId="32" fillId="0" borderId="11" xfId="0" applyFont="1" applyBorder="1" applyAlignment="1">
      <alignment horizontal="center"/>
    </xf>
    <xf numFmtId="0" fontId="32" fillId="0" borderId="12" xfId="0" applyFont="1" applyBorder="1" applyAlignment="1">
      <alignment horizontal="center"/>
    </xf>
    <xf numFmtId="0" fontId="32" fillId="0" borderId="13" xfId="0" applyFont="1" applyBorder="1" applyAlignment="1">
      <alignment horizontal="center"/>
    </xf>
    <xf numFmtId="0" fontId="23" fillId="0" borderId="38" xfId="0" applyFont="1" applyBorder="1" applyAlignment="1">
      <alignment vertical="center" wrapText="1"/>
    </xf>
    <xf numFmtId="0" fontId="23" fillId="0" borderId="33" xfId="0" applyFont="1" applyBorder="1" applyAlignment="1">
      <alignment vertical="center" wrapText="1"/>
    </xf>
    <xf numFmtId="0" fontId="23" fillId="0" borderId="39" xfId="0" applyFont="1" applyBorder="1" applyAlignment="1">
      <alignment vertical="center" wrapText="1"/>
    </xf>
    <xf numFmtId="14" fontId="20" fillId="0" borderId="40" xfId="0" applyNumberFormat="1" applyFont="1" applyBorder="1" applyAlignment="1" applyProtection="1">
      <alignment horizontal="center" wrapText="1"/>
      <protection locked="0"/>
    </xf>
    <xf numFmtId="14" fontId="20" fillId="0" borderId="12" xfId="0" applyNumberFormat="1" applyFont="1" applyBorder="1" applyAlignment="1" applyProtection="1">
      <alignment horizontal="center" wrapText="1"/>
      <protection locked="0"/>
    </xf>
    <xf numFmtId="14" fontId="20" fillId="0" borderId="31" xfId="0" applyNumberFormat="1" applyFont="1" applyBorder="1" applyAlignment="1" applyProtection="1">
      <alignment horizontal="center" wrapText="1"/>
      <protection locked="0"/>
    </xf>
    <xf numFmtId="0" fontId="20" fillId="3" borderId="0" xfId="0" applyFont="1" applyFill="1" applyAlignment="1">
      <alignment horizontal="left"/>
    </xf>
    <xf numFmtId="0" fontId="30" fillId="0" borderId="7" xfId="1" applyFont="1" applyBorder="1" applyAlignment="1" applyProtection="1">
      <alignment horizontal="left" wrapText="1"/>
    </xf>
    <xf numFmtId="0" fontId="30" fillId="0" borderId="8" xfId="1" applyFont="1" applyBorder="1" applyAlignment="1" applyProtection="1">
      <alignment horizontal="left" wrapText="1"/>
    </xf>
    <xf numFmtId="0" fontId="30" fillId="0" borderId="9" xfId="1" applyFont="1" applyBorder="1" applyAlignment="1" applyProtection="1">
      <alignment horizontal="left" wrapText="1"/>
    </xf>
    <xf numFmtId="0" fontId="30" fillId="0" borderId="10" xfId="1" applyFont="1" applyBorder="1" applyAlignment="1" applyProtection="1">
      <alignment horizontal="left" wrapText="1"/>
    </xf>
    <xf numFmtId="0" fontId="6" fillId="3" borderId="12" xfId="0" applyFont="1" applyFill="1" applyBorder="1" applyAlignment="1">
      <alignment horizontal="left"/>
    </xf>
    <xf numFmtId="0" fontId="6" fillId="3" borderId="13" xfId="0" applyFont="1" applyFill="1" applyBorder="1" applyAlignment="1">
      <alignment horizontal="left"/>
    </xf>
    <xf numFmtId="0" fontId="6" fillId="3" borderId="11" xfId="0" applyFont="1" applyFill="1" applyBorder="1" applyAlignment="1">
      <alignment horizontal="right"/>
    </xf>
    <xf numFmtId="0" fontId="6" fillId="3" borderId="13" xfId="0" applyFont="1" applyFill="1" applyBorder="1" applyAlignment="1">
      <alignment horizontal="right"/>
    </xf>
    <xf numFmtId="0" fontId="0" fillId="3" borderId="11" xfId="0" applyFill="1" applyBorder="1" applyAlignment="1">
      <alignment horizontal="left"/>
    </xf>
    <xf numFmtId="0" fontId="0" fillId="3" borderId="12" xfId="0" applyFill="1" applyBorder="1" applyAlignment="1">
      <alignment horizontal="left"/>
    </xf>
    <xf numFmtId="0" fontId="0" fillId="3" borderId="13" xfId="0" applyFill="1" applyBorder="1" applyAlignment="1">
      <alignment horizontal="left"/>
    </xf>
    <xf numFmtId="0" fontId="30" fillId="3" borderId="0" xfId="0" applyFont="1" applyFill="1" applyAlignment="1">
      <alignment vertical="top" wrapText="1"/>
    </xf>
    <xf numFmtId="0" fontId="30" fillId="3" borderId="0" xfId="0" applyFont="1" applyFill="1" applyAlignment="1">
      <alignment horizontal="left" vertical="top" wrapText="1"/>
    </xf>
    <xf numFmtId="0" fontId="30" fillId="3" borderId="0" xfId="0" applyFont="1" applyFill="1" applyAlignment="1">
      <alignment horizontal="left"/>
    </xf>
    <xf numFmtId="0" fontId="32" fillId="0" borderId="1" xfId="0" applyFont="1" applyBorder="1" applyAlignment="1">
      <alignment horizontal="right"/>
    </xf>
    <xf numFmtId="0" fontId="32" fillId="0" borderId="5" xfId="0" applyFont="1" applyBorder="1" applyAlignment="1">
      <alignment horizontal="right"/>
    </xf>
    <xf numFmtId="0" fontId="32" fillId="0" borderId="8" xfId="0" applyFont="1" applyBorder="1" applyAlignment="1">
      <alignment horizontal="right"/>
    </xf>
    <xf numFmtId="0" fontId="32" fillId="0" borderId="9" xfId="0" applyFont="1" applyBorder="1" applyAlignment="1">
      <alignment horizontal="right"/>
    </xf>
    <xf numFmtId="0" fontId="30" fillId="0" borderId="5" xfId="0" applyFont="1" applyBorder="1" applyAlignment="1">
      <alignment horizontal="left"/>
    </xf>
    <xf numFmtId="0" fontId="30" fillId="0" borderId="3" xfId="0" applyFont="1" applyBorder="1" applyAlignment="1">
      <alignment horizontal="left"/>
    </xf>
    <xf numFmtId="0" fontId="30" fillId="0" borderId="12" xfId="0" applyFont="1" applyBorder="1" applyAlignment="1">
      <alignment horizontal="left"/>
    </xf>
    <xf numFmtId="0" fontId="30" fillId="0" borderId="13" xfId="0" applyFont="1" applyBorder="1" applyAlignment="1">
      <alignment horizontal="left"/>
    </xf>
    <xf numFmtId="14" fontId="30" fillId="0" borderId="9" xfId="0" applyNumberFormat="1" applyFont="1" applyBorder="1" applyAlignment="1">
      <alignment horizontal="left"/>
    </xf>
    <xf numFmtId="0" fontId="30" fillId="0" borderId="9" xfId="0" applyFont="1" applyBorder="1" applyAlignment="1">
      <alignment horizontal="left"/>
    </xf>
    <xf numFmtId="0" fontId="30" fillId="0" borderId="10" xfId="0" applyFont="1" applyBorder="1" applyAlignment="1">
      <alignment horizontal="left"/>
    </xf>
    <xf numFmtId="0" fontId="30" fillId="4" borderId="0" xfId="0" applyFont="1" applyFill="1" applyAlignment="1">
      <alignment horizontal="center"/>
    </xf>
    <xf numFmtId="0" fontId="30" fillId="3" borderId="0" xfId="0" applyFont="1" applyFill="1" applyAlignment="1">
      <alignment horizontal="left" wrapText="1"/>
    </xf>
    <xf numFmtId="0" fontId="32" fillId="8" borderId="0" xfId="0" applyFont="1" applyFill="1" applyAlignment="1">
      <alignment horizontal="center"/>
    </xf>
    <xf numFmtId="0" fontId="30" fillId="8" borderId="0" xfId="0" applyFont="1" applyFill="1" applyAlignment="1">
      <alignment horizontal="left" wrapText="1"/>
    </xf>
    <xf numFmtId="0" fontId="30" fillId="3" borderId="0" xfId="0" applyFont="1" applyFill="1" applyAlignment="1">
      <alignment horizontal="center"/>
    </xf>
    <xf numFmtId="0" fontId="30" fillId="0" borderId="6" xfId="0" applyFont="1" applyBorder="1" applyAlignment="1">
      <alignment horizontal="left" vertical="top" wrapText="1"/>
    </xf>
    <xf numFmtId="0" fontId="30" fillId="0" borderId="0" xfId="0" applyFont="1" applyAlignment="1">
      <alignment horizontal="left" vertical="top" wrapText="1"/>
    </xf>
    <xf numFmtId="0" fontId="30" fillId="0" borderId="7" xfId="0" applyFont="1" applyBorder="1" applyAlignment="1">
      <alignment horizontal="left" vertical="top" wrapText="1"/>
    </xf>
    <xf numFmtId="0" fontId="30" fillId="0" borderId="8" xfId="0" applyFont="1" applyBorder="1" applyAlignment="1">
      <alignment horizontal="left" vertical="top" wrapText="1"/>
    </xf>
    <xf numFmtId="0" fontId="30" fillId="0" borderId="9" xfId="0" applyFont="1" applyBorder="1" applyAlignment="1">
      <alignment horizontal="left" vertical="top" wrapText="1"/>
    </xf>
    <xf numFmtId="0" fontId="30" fillId="0" borderId="10" xfId="0" applyFont="1" applyBorder="1" applyAlignment="1">
      <alignment horizontal="left" vertical="top" wrapText="1"/>
    </xf>
    <xf numFmtId="0" fontId="30" fillId="3" borderId="6" xfId="0" applyFont="1" applyFill="1" applyBorder="1" applyAlignment="1">
      <alignment horizontal="left" vertical="top" wrapText="1"/>
    </xf>
    <xf numFmtId="0" fontId="30" fillId="3" borderId="7" xfId="0" applyFont="1" applyFill="1" applyBorder="1" applyAlignment="1">
      <alignment horizontal="left" vertical="top" wrapText="1"/>
    </xf>
    <xf numFmtId="0" fontId="30" fillId="3" borderId="8" xfId="0" applyFont="1" applyFill="1" applyBorder="1" applyAlignment="1">
      <alignment horizontal="left" vertical="top" wrapText="1"/>
    </xf>
    <xf numFmtId="0" fontId="30" fillId="3" borderId="9" xfId="0" applyFont="1" applyFill="1" applyBorder="1" applyAlignment="1">
      <alignment horizontal="left" vertical="top" wrapText="1"/>
    </xf>
    <xf numFmtId="0" fontId="30" fillId="3" borderId="10" xfId="0" applyFont="1" applyFill="1" applyBorder="1" applyAlignment="1">
      <alignment horizontal="left" vertical="top" wrapText="1"/>
    </xf>
    <xf numFmtId="0" fontId="30" fillId="4" borderId="1" xfId="0" applyFont="1" applyFill="1" applyBorder="1" applyAlignment="1">
      <alignment horizontal="left" wrapText="1"/>
    </xf>
    <xf numFmtId="0" fontId="30" fillId="4" borderId="5" xfId="0" applyFont="1" applyFill="1" applyBorder="1" applyAlignment="1">
      <alignment horizontal="left" wrapText="1"/>
    </xf>
    <xf numFmtId="0" fontId="30" fillId="4" borderId="8" xfId="0" applyFont="1" applyFill="1" applyBorder="1" applyAlignment="1">
      <alignment horizontal="left" wrapText="1"/>
    </xf>
    <xf numFmtId="0" fontId="30" fillId="4" borderId="9" xfId="0" applyFont="1" applyFill="1" applyBorder="1" applyAlignment="1">
      <alignment horizontal="left" wrapText="1"/>
    </xf>
    <xf numFmtId="0" fontId="32" fillId="0" borderId="1"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0" fillId="3" borderId="6" xfId="0" applyFont="1" applyFill="1" applyBorder="1" applyAlignment="1">
      <alignment horizontal="left"/>
    </xf>
    <xf numFmtId="0" fontId="32" fillId="3" borderId="1" xfId="0" applyFont="1" applyFill="1" applyBorder="1" applyAlignment="1">
      <alignment horizontal="center" vertical="center"/>
    </xf>
    <xf numFmtId="0" fontId="32" fillId="3" borderId="3" xfId="0" applyFont="1" applyFill="1" applyBorder="1" applyAlignment="1">
      <alignment horizontal="center" vertical="center"/>
    </xf>
    <xf numFmtId="0" fontId="32" fillId="3" borderId="6" xfId="0" applyFont="1" applyFill="1" applyBorder="1" applyAlignment="1">
      <alignment horizontal="center" vertical="center"/>
    </xf>
    <xf numFmtId="0" fontId="32" fillId="3" borderId="7" xfId="0" applyFont="1" applyFill="1" applyBorder="1" applyAlignment="1">
      <alignment horizontal="center" vertical="center"/>
    </xf>
    <xf numFmtId="0" fontId="32" fillId="3" borderId="1" xfId="0" applyFont="1" applyFill="1" applyBorder="1" applyAlignment="1">
      <alignment horizontal="right"/>
    </xf>
    <xf numFmtId="0" fontId="32" fillId="3" borderId="5" xfId="0" applyFont="1" applyFill="1" applyBorder="1" applyAlignment="1">
      <alignment horizontal="right"/>
    </xf>
    <xf numFmtId="0" fontId="30" fillId="4" borderId="6" xfId="0" applyFont="1" applyFill="1" applyBorder="1" applyAlignment="1">
      <alignment horizontal="left" wrapText="1"/>
    </xf>
    <xf numFmtId="0" fontId="30" fillId="4" borderId="0" xfId="0" applyFont="1" applyFill="1" applyAlignment="1">
      <alignment horizontal="left" wrapText="1"/>
    </xf>
    <xf numFmtId="0" fontId="32" fillId="3" borderId="5" xfId="0" applyFont="1" applyFill="1" applyBorder="1" applyAlignment="1">
      <alignment horizontal="center"/>
    </xf>
    <xf numFmtId="0" fontId="32" fillId="3" borderId="3" xfId="0" applyFont="1" applyFill="1" applyBorder="1" applyAlignment="1">
      <alignment horizontal="center"/>
    </xf>
    <xf numFmtId="0" fontId="30" fillId="3" borderId="9" xfId="0" applyFont="1" applyFill="1" applyBorder="1" applyAlignment="1">
      <alignment horizontal="center"/>
    </xf>
    <xf numFmtId="0" fontId="30" fillId="3" borderId="10" xfId="0" applyFont="1" applyFill="1" applyBorder="1" applyAlignment="1">
      <alignment horizontal="center"/>
    </xf>
  </cellXfs>
  <cellStyles count="4">
    <cellStyle name="Hyperlink" xfId="1" builtinId="8"/>
    <cellStyle name="Normal" xfId="0" builtinId="0"/>
    <cellStyle name="Normal 2" xfId="2" xr:uid="{00000000-0005-0000-0000-000002000000}"/>
    <cellStyle name="Normal_transfer to database" xfId="3" xr:uid="{00000000-0005-0000-0000-000003000000}"/>
  </cellStyles>
  <dxfs count="3">
    <dxf>
      <font>
        <color rgb="FF9C0006"/>
      </font>
      <fill>
        <patternFill>
          <bgColor rgb="FFFFC7CE"/>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Age</a:t>
            </a:r>
          </a:p>
        </c:rich>
      </c:tx>
      <c:overlay val="0"/>
    </c:title>
    <c:autoTitleDeleted val="0"/>
    <c:plotArea>
      <c:layout/>
      <c:pieChart>
        <c:varyColors val="1"/>
        <c:ser>
          <c:idx val="0"/>
          <c:order val="0"/>
          <c:dPt>
            <c:idx val="0"/>
            <c:bubble3D val="0"/>
            <c:extLst>
              <c:ext xmlns:c16="http://schemas.microsoft.com/office/drawing/2014/chart" uri="{C3380CC4-5D6E-409C-BE32-E72D297353CC}">
                <c16:uniqueId val="{00000000-5AD4-4D54-BE16-DF964ECE5D84}"/>
              </c:ext>
            </c:extLst>
          </c:dPt>
          <c:dPt>
            <c:idx val="1"/>
            <c:bubble3D val="0"/>
            <c:extLst>
              <c:ext xmlns:c16="http://schemas.microsoft.com/office/drawing/2014/chart" uri="{C3380CC4-5D6E-409C-BE32-E72D297353CC}">
                <c16:uniqueId val="{00000001-5AD4-4D54-BE16-DF964ECE5D84}"/>
              </c:ext>
            </c:extLst>
          </c:dPt>
          <c:dPt>
            <c:idx val="2"/>
            <c:bubble3D val="0"/>
            <c:extLst>
              <c:ext xmlns:c16="http://schemas.microsoft.com/office/drawing/2014/chart" uri="{C3380CC4-5D6E-409C-BE32-E72D297353CC}">
                <c16:uniqueId val="{00000002-5AD4-4D54-BE16-DF964ECE5D84}"/>
              </c:ext>
            </c:extLst>
          </c:dPt>
          <c:dPt>
            <c:idx val="3"/>
            <c:bubble3D val="0"/>
            <c:extLst>
              <c:ext xmlns:c16="http://schemas.microsoft.com/office/drawing/2014/chart" uri="{C3380CC4-5D6E-409C-BE32-E72D297353CC}">
                <c16:uniqueId val="{00000003-5AD4-4D54-BE16-DF964ECE5D84}"/>
              </c:ext>
            </c:extLst>
          </c:dPt>
          <c:dPt>
            <c:idx val="4"/>
            <c:bubble3D val="0"/>
            <c:extLst>
              <c:ext xmlns:c16="http://schemas.microsoft.com/office/drawing/2014/chart" uri="{C3380CC4-5D6E-409C-BE32-E72D297353CC}">
                <c16:uniqueId val="{00000004-5AD4-4D54-BE16-DF964ECE5D84}"/>
              </c:ext>
            </c:extLst>
          </c:dPt>
          <c:dPt>
            <c:idx val="5"/>
            <c:bubble3D val="0"/>
            <c:extLst>
              <c:ext xmlns:c16="http://schemas.microsoft.com/office/drawing/2014/chart" uri="{C3380CC4-5D6E-409C-BE32-E72D297353CC}">
                <c16:uniqueId val="{00000005-5AD4-4D54-BE16-DF964ECE5D84}"/>
              </c:ext>
            </c:extLst>
          </c:dPt>
          <c:dPt>
            <c:idx val="6"/>
            <c:bubble3D val="0"/>
            <c:extLst>
              <c:ext xmlns:c16="http://schemas.microsoft.com/office/drawing/2014/chart" uri="{C3380CC4-5D6E-409C-BE32-E72D297353CC}">
                <c16:uniqueId val="{00000006-5AD4-4D54-BE16-DF964ECE5D84}"/>
              </c:ext>
            </c:extLst>
          </c:dPt>
          <c:dPt>
            <c:idx val="7"/>
            <c:bubble3D val="0"/>
            <c:extLst>
              <c:ext xmlns:c16="http://schemas.microsoft.com/office/drawing/2014/chart" uri="{C3380CC4-5D6E-409C-BE32-E72D297353CC}">
                <c16:uniqueId val="{00000007-5AD4-4D54-BE16-DF964ECE5D84}"/>
              </c:ext>
            </c:extLst>
          </c:dPt>
          <c:dPt>
            <c:idx val="8"/>
            <c:bubble3D val="0"/>
            <c:extLst>
              <c:ext xmlns:c16="http://schemas.microsoft.com/office/drawing/2014/chart" uri="{C3380CC4-5D6E-409C-BE32-E72D297353CC}">
                <c16:uniqueId val="{00000008-5AD4-4D54-BE16-DF964ECE5D84}"/>
              </c:ext>
            </c:extLst>
          </c:dPt>
          <c:dPt>
            <c:idx val="9"/>
            <c:bubble3D val="0"/>
            <c:extLst>
              <c:ext xmlns:c16="http://schemas.microsoft.com/office/drawing/2014/chart" uri="{C3380CC4-5D6E-409C-BE32-E72D297353CC}">
                <c16:uniqueId val="{00000009-5AD4-4D54-BE16-DF964ECE5D84}"/>
              </c:ext>
            </c:extLst>
          </c:dPt>
          <c:dPt>
            <c:idx val="10"/>
            <c:bubble3D val="0"/>
            <c:extLst>
              <c:ext xmlns:c16="http://schemas.microsoft.com/office/drawing/2014/chart" uri="{C3380CC4-5D6E-409C-BE32-E72D297353CC}">
                <c16:uniqueId val="{0000000A-5AD4-4D54-BE16-DF964ECE5D84}"/>
              </c:ext>
            </c:extLst>
          </c:dPt>
          <c:dPt>
            <c:idx val="11"/>
            <c:bubble3D val="0"/>
            <c:extLst>
              <c:ext xmlns:c16="http://schemas.microsoft.com/office/drawing/2014/chart" uri="{C3380CC4-5D6E-409C-BE32-E72D297353CC}">
                <c16:uniqueId val="{0000000B-5AD4-4D54-BE16-DF964ECE5D84}"/>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'Data for graphs'!$D$4:$D$15</c:f>
              <c:strCache>
                <c:ptCount val="12"/>
                <c:pt idx="0">
                  <c:v>Aged 14</c:v>
                </c:pt>
                <c:pt idx="1">
                  <c:v>Aged 15</c:v>
                </c:pt>
                <c:pt idx="2">
                  <c:v>Aged 16</c:v>
                </c:pt>
                <c:pt idx="3">
                  <c:v>Aged 17</c:v>
                </c:pt>
                <c:pt idx="4">
                  <c:v>Aged 18</c:v>
                </c:pt>
                <c:pt idx="5">
                  <c:v>Aged 19</c:v>
                </c:pt>
                <c:pt idx="6">
                  <c:v>Aged 20</c:v>
                </c:pt>
                <c:pt idx="7">
                  <c:v>Aged 21</c:v>
                </c:pt>
                <c:pt idx="8">
                  <c:v>Aged 22</c:v>
                </c:pt>
                <c:pt idx="9">
                  <c:v>Aged 23</c:v>
                </c:pt>
                <c:pt idx="10">
                  <c:v>Aged 24</c:v>
                </c:pt>
                <c:pt idx="11">
                  <c:v>Aged 25+</c:v>
                </c:pt>
              </c:strCache>
            </c:strRef>
          </c:cat>
          <c:val>
            <c:numRef>
              <c:f>'Data for graphs'!$E$4:$E$15</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C-5AD4-4D54-BE16-DF964ECE5D8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Gender</a:t>
            </a:r>
          </a:p>
        </c:rich>
      </c:tx>
      <c:overlay val="0"/>
    </c:title>
    <c:autoTitleDeleted val="0"/>
    <c:plotArea>
      <c:layout/>
      <c:pieChart>
        <c:varyColors val="1"/>
        <c:ser>
          <c:idx val="0"/>
          <c:order val="0"/>
          <c:dPt>
            <c:idx val="0"/>
            <c:bubble3D val="0"/>
            <c:extLst>
              <c:ext xmlns:c16="http://schemas.microsoft.com/office/drawing/2014/chart" uri="{C3380CC4-5D6E-409C-BE32-E72D297353CC}">
                <c16:uniqueId val="{00000000-5E76-48DE-9257-EA83C6DB5701}"/>
              </c:ext>
            </c:extLst>
          </c:dPt>
          <c:dPt>
            <c:idx val="1"/>
            <c:bubble3D val="0"/>
            <c:extLst>
              <c:ext xmlns:c16="http://schemas.microsoft.com/office/drawing/2014/chart" uri="{C3380CC4-5D6E-409C-BE32-E72D297353CC}">
                <c16:uniqueId val="{00000001-5E76-48DE-9257-EA83C6DB5701}"/>
              </c:ext>
            </c:extLst>
          </c:dPt>
          <c:dPt>
            <c:idx val="2"/>
            <c:bubble3D val="0"/>
            <c:extLst>
              <c:ext xmlns:c16="http://schemas.microsoft.com/office/drawing/2014/chart" uri="{C3380CC4-5D6E-409C-BE32-E72D297353CC}">
                <c16:uniqueId val="{00000002-5E76-48DE-9257-EA83C6DB5701}"/>
              </c:ext>
            </c:extLst>
          </c:dPt>
          <c:dPt>
            <c:idx val="3"/>
            <c:bubble3D val="0"/>
            <c:extLst>
              <c:ext xmlns:c16="http://schemas.microsoft.com/office/drawing/2014/chart" uri="{C3380CC4-5D6E-409C-BE32-E72D297353CC}">
                <c16:uniqueId val="{00000003-5E76-48DE-9257-EA83C6DB5701}"/>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'Data for graphs'!$K$4:$K$7</c:f>
              <c:strCache>
                <c:ptCount val="4"/>
                <c:pt idx="0">
                  <c:v>Female</c:v>
                </c:pt>
                <c:pt idx="1">
                  <c:v>Male</c:v>
                </c:pt>
                <c:pt idx="2">
                  <c:v>Non-binary</c:v>
                </c:pt>
                <c:pt idx="3">
                  <c:v>Other</c:v>
                </c:pt>
              </c:strCache>
            </c:strRef>
          </c:cat>
          <c:val>
            <c:numRef>
              <c:f>'Data for graphs'!$L$4:$L$7</c:f>
              <c:numCache>
                <c:formatCode>0.00%</c:formatCode>
                <c:ptCount val="4"/>
                <c:pt idx="0">
                  <c:v>0</c:v>
                </c:pt>
                <c:pt idx="1">
                  <c:v>0</c:v>
                </c:pt>
                <c:pt idx="2">
                  <c:v>0</c:v>
                </c:pt>
                <c:pt idx="3">
                  <c:v>0</c:v>
                </c:pt>
              </c:numCache>
            </c:numRef>
          </c:val>
          <c:extLst>
            <c:ext xmlns:c16="http://schemas.microsoft.com/office/drawing/2014/chart" uri="{C3380CC4-5D6E-409C-BE32-E72D297353CC}">
              <c16:uniqueId val="{00000004-5E76-48DE-9257-EA83C6DB5701}"/>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Ethnicity</a:t>
            </a:r>
          </a:p>
        </c:rich>
      </c:tx>
      <c:overlay val="0"/>
    </c:title>
    <c:autoTitleDeleted val="0"/>
    <c:plotArea>
      <c:layout/>
      <c:pieChart>
        <c:varyColors val="1"/>
        <c:ser>
          <c:idx val="0"/>
          <c:order val="0"/>
          <c:dPt>
            <c:idx val="0"/>
            <c:bubble3D val="0"/>
            <c:extLst>
              <c:ext xmlns:c16="http://schemas.microsoft.com/office/drawing/2014/chart" uri="{C3380CC4-5D6E-409C-BE32-E72D297353CC}">
                <c16:uniqueId val="{00000000-456C-416D-BDBD-08F309382911}"/>
              </c:ext>
            </c:extLst>
          </c:dPt>
          <c:dPt>
            <c:idx val="1"/>
            <c:bubble3D val="0"/>
            <c:extLst>
              <c:ext xmlns:c16="http://schemas.microsoft.com/office/drawing/2014/chart" uri="{C3380CC4-5D6E-409C-BE32-E72D297353CC}">
                <c16:uniqueId val="{00000001-456C-416D-BDBD-08F309382911}"/>
              </c:ext>
            </c:extLst>
          </c:dPt>
          <c:dPt>
            <c:idx val="2"/>
            <c:bubble3D val="0"/>
            <c:extLst>
              <c:ext xmlns:c16="http://schemas.microsoft.com/office/drawing/2014/chart" uri="{C3380CC4-5D6E-409C-BE32-E72D297353CC}">
                <c16:uniqueId val="{00000002-456C-416D-BDBD-08F309382911}"/>
              </c:ext>
            </c:extLst>
          </c:dPt>
          <c:dPt>
            <c:idx val="3"/>
            <c:bubble3D val="0"/>
            <c:extLst>
              <c:ext xmlns:c16="http://schemas.microsoft.com/office/drawing/2014/chart" uri="{C3380CC4-5D6E-409C-BE32-E72D297353CC}">
                <c16:uniqueId val="{00000003-456C-416D-BDBD-08F309382911}"/>
              </c:ext>
            </c:extLst>
          </c:dPt>
          <c:dPt>
            <c:idx val="4"/>
            <c:bubble3D val="0"/>
            <c:extLst>
              <c:ext xmlns:c16="http://schemas.microsoft.com/office/drawing/2014/chart" uri="{C3380CC4-5D6E-409C-BE32-E72D297353CC}">
                <c16:uniqueId val="{00000004-456C-416D-BDBD-08F309382911}"/>
              </c:ext>
            </c:extLst>
          </c:dPt>
          <c:dPt>
            <c:idx val="5"/>
            <c:bubble3D val="0"/>
            <c:extLst>
              <c:ext xmlns:c16="http://schemas.microsoft.com/office/drawing/2014/chart" uri="{C3380CC4-5D6E-409C-BE32-E72D297353CC}">
                <c16:uniqueId val="{00000005-456C-416D-BDBD-08F309382911}"/>
              </c:ext>
            </c:extLst>
          </c:dPt>
          <c:dPt>
            <c:idx val="6"/>
            <c:bubble3D val="0"/>
            <c:extLst>
              <c:ext xmlns:c16="http://schemas.microsoft.com/office/drawing/2014/chart" uri="{C3380CC4-5D6E-409C-BE32-E72D297353CC}">
                <c16:uniqueId val="{00000006-456C-416D-BDBD-08F309382911}"/>
              </c:ext>
            </c:extLst>
          </c:dPt>
          <c:dPt>
            <c:idx val="7"/>
            <c:bubble3D val="0"/>
            <c:extLst>
              <c:ext xmlns:c16="http://schemas.microsoft.com/office/drawing/2014/chart" uri="{C3380CC4-5D6E-409C-BE32-E72D297353CC}">
                <c16:uniqueId val="{00000007-456C-416D-BDBD-08F309382911}"/>
              </c:ext>
            </c:extLst>
          </c:dPt>
          <c:dPt>
            <c:idx val="8"/>
            <c:bubble3D val="0"/>
            <c:extLst>
              <c:ext xmlns:c16="http://schemas.microsoft.com/office/drawing/2014/chart" uri="{C3380CC4-5D6E-409C-BE32-E72D297353CC}">
                <c16:uniqueId val="{00000008-456C-416D-BDBD-08F309382911}"/>
              </c:ext>
            </c:extLst>
          </c:dPt>
          <c:dPt>
            <c:idx val="9"/>
            <c:bubble3D val="0"/>
            <c:extLst>
              <c:ext xmlns:c16="http://schemas.microsoft.com/office/drawing/2014/chart" uri="{C3380CC4-5D6E-409C-BE32-E72D297353CC}">
                <c16:uniqueId val="{00000009-456C-416D-BDBD-08F309382911}"/>
              </c:ext>
            </c:extLst>
          </c:dPt>
          <c:dPt>
            <c:idx val="10"/>
            <c:bubble3D val="0"/>
            <c:extLst>
              <c:ext xmlns:c16="http://schemas.microsoft.com/office/drawing/2014/chart" uri="{C3380CC4-5D6E-409C-BE32-E72D297353CC}">
                <c16:uniqueId val="{0000000A-456C-416D-BDBD-08F309382911}"/>
              </c:ext>
            </c:extLst>
          </c:dPt>
          <c:dPt>
            <c:idx val="11"/>
            <c:bubble3D val="0"/>
            <c:extLst>
              <c:ext xmlns:c16="http://schemas.microsoft.com/office/drawing/2014/chart" uri="{C3380CC4-5D6E-409C-BE32-E72D297353CC}">
                <c16:uniqueId val="{0000000B-456C-416D-BDBD-08F309382911}"/>
              </c:ext>
            </c:extLst>
          </c:dPt>
          <c:dPt>
            <c:idx val="12"/>
            <c:bubble3D val="0"/>
            <c:extLst>
              <c:ext xmlns:c16="http://schemas.microsoft.com/office/drawing/2014/chart" uri="{C3380CC4-5D6E-409C-BE32-E72D297353CC}">
                <c16:uniqueId val="{0000000C-456C-416D-BDBD-08F309382911}"/>
              </c:ext>
            </c:extLst>
          </c:dPt>
          <c:dPt>
            <c:idx val="13"/>
            <c:bubble3D val="0"/>
            <c:extLst>
              <c:ext xmlns:c16="http://schemas.microsoft.com/office/drawing/2014/chart" uri="{C3380CC4-5D6E-409C-BE32-E72D297353CC}">
                <c16:uniqueId val="{0000000D-456C-416D-BDBD-08F309382911}"/>
              </c:ext>
            </c:extLst>
          </c:dPt>
          <c:dPt>
            <c:idx val="14"/>
            <c:bubble3D val="0"/>
            <c:extLst>
              <c:ext xmlns:c16="http://schemas.microsoft.com/office/drawing/2014/chart" uri="{C3380CC4-5D6E-409C-BE32-E72D297353CC}">
                <c16:uniqueId val="{0000000E-456C-416D-BDBD-08F309382911}"/>
              </c:ext>
            </c:extLst>
          </c:dPt>
          <c:dPt>
            <c:idx val="15"/>
            <c:bubble3D val="0"/>
            <c:extLst>
              <c:ext xmlns:c16="http://schemas.microsoft.com/office/drawing/2014/chart" uri="{C3380CC4-5D6E-409C-BE32-E72D297353CC}">
                <c16:uniqueId val="{0000000F-456C-416D-BDBD-08F309382911}"/>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'Data for graphs'!$B$22:$B$37</c:f>
              <c:strCache>
                <c:ptCount val="16"/>
                <c:pt idx="0">
                  <c:v>British</c:v>
                </c:pt>
                <c:pt idx="1">
                  <c:v>Irish</c:v>
                </c:pt>
                <c:pt idx="2">
                  <c:v>Other White</c:v>
                </c:pt>
                <c:pt idx="3">
                  <c:v>White and Black Carribean</c:v>
                </c:pt>
                <c:pt idx="4">
                  <c:v>White and Black African</c:v>
                </c:pt>
                <c:pt idx="5">
                  <c:v>White and Asian</c:v>
                </c:pt>
                <c:pt idx="6">
                  <c:v>Other Mixed</c:v>
                </c:pt>
                <c:pt idx="7">
                  <c:v>Indian</c:v>
                </c:pt>
                <c:pt idx="8">
                  <c:v>Pakistani</c:v>
                </c:pt>
                <c:pt idx="9">
                  <c:v>Bangladeshi</c:v>
                </c:pt>
                <c:pt idx="10">
                  <c:v>Other Asian</c:v>
                </c:pt>
                <c:pt idx="11">
                  <c:v>Caribbean</c:v>
                </c:pt>
                <c:pt idx="12">
                  <c:v>African</c:v>
                </c:pt>
                <c:pt idx="13">
                  <c:v>Other Black</c:v>
                </c:pt>
                <c:pt idx="14">
                  <c:v>Chinese</c:v>
                </c:pt>
                <c:pt idx="15">
                  <c:v>Other Ethnic Group</c:v>
                </c:pt>
              </c:strCache>
            </c:strRef>
          </c:cat>
          <c:val>
            <c:numRef>
              <c:f>'Data for graphs'!$C$22:$C$37</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456C-416D-BDBD-08F309382911}"/>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Disability</a:t>
            </a:r>
          </a:p>
        </c:rich>
      </c:tx>
      <c:overlay val="0"/>
    </c:title>
    <c:autoTitleDeleted val="0"/>
    <c:plotArea>
      <c:layout/>
      <c:pieChart>
        <c:varyColors val="1"/>
        <c:ser>
          <c:idx val="0"/>
          <c:order val="0"/>
          <c:dPt>
            <c:idx val="0"/>
            <c:bubble3D val="0"/>
            <c:extLst>
              <c:ext xmlns:c16="http://schemas.microsoft.com/office/drawing/2014/chart" uri="{C3380CC4-5D6E-409C-BE32-E72D297353CC}">
                <c16:uniqueId val="{00000000-2268-4E22-80AA-26776BE54E59}"/>
              </c:ext>
            </c:extLst>
          </c:dPt>
          <c:dPt>
            <c:idx val="1"/>
            <c:bubble3D val="0"/>
            <c:extLst>
              <c:ext xmlns:c16="http://schemas.microsoft.com/office/drawing/2014/chart" uri="{C3380CC4-5D6E-409C-BE32-E72D297353CC}">
                <c16:uniqueId val="{00000001-2268-4E22-80AA-26776BE54E59}"/>
              </c:ext>
            </c:extLst>
          </c:dPt>
          <c:dPt>
            <c:idx val="2"/>
            <c:bubble3D val="0"/>
            <c:extLst>
              <c:ext xmlns:c16="http://schemas.microsoft.com/office/drawing/2014/chart" uri="{C3380CC4-5D6E-409C-BE32-E72D297353CC}">
                <c16:uniqueId val="{00000002-2268-4E22-80AA-26776BE54E59}"/>
              </c:ext>
            </c:extLst>
          </c:dPt>
          <c:dPt>
            <c:idx val="3"/>
            <c:bubble3D val="0"/>
            <c:extLst>
              <c:ext xmlns:c16="http://schemas.microsoft.com/office/drawing/2014/chart" uri="{C3380CC4-5D6E-409C-BE32-E72D297353CC}">
                <c16:uniqueId val="{00000003-2268-4E22-80AA-26776BE54E59}"/>
              </c:ext>
            </c:extLst>
          </c:dPt>
          <c:dPt>
            <c:idx val="4"/>
            <c:bubble3D val="0"/>
            <c:extLst>
              <c:ext xmlns:c16="http://schemas.microsoft.com/office/drawing/2014/chart" uri="{C3380CC4-5D6E-409C-BE32-E72D297353CC}">
                <c16:uniqueId val="{00000004-2268-4E22-80AA-26776BE54E59}"/>
              </c:ext>
            </c:extLst>
          </c:dPt>
          <c:dPt>
            <c:idx val="5"/>
            <c:bubble3D val="0"/>
            <c:extLst>
              <c:ext xmlns:c16="http://schemas.microsoft.com/office/drawing/2014/chart" uri="{C3380CC4-5D6E-409C-BE32-E72D297353CC}">
                <c16:uniqueId val="{00000005-2268-4E22-80AA-26776BE54E59}"/>
              </c:ext>
            </c:extLst>
          </c:dPt>
          <c:dPt>
            <c:idx val="6"/>
            <c:bubble3D val="0"/>
            <c:extLst>
              <c:ext xmlns:c16="http://schemas.microsoft.com/office/drawing/2014/chart" uri="{C3380CC4-5D6E-409C-BE32-E72D297353CC}">
                <c16:uniqueId val="{00000006-2268-4E22-80AA-26776BE54E59}"/>
              </c:ext>
            </c:extLst>
          </c:dPt>
          <c:dPt>
            <c:idx val="7"/>
            <c:bubble3D val="0"/>
            <c:extLst>
              <c:ext xmlns:c16="http://schemas.microsoft.com/office/drawing/2014/chart" uri="{C3380CC4-5D6E-409C-BE32-E72D297353CC}">
                <c16:uniqueId val="{00000007-2268-4E22-80AA-26776BE54E59}"/>
              </c:ext>
            </c:extLst>
          </c:dPt>
          <c:dPt>
            <c:idx val="8"/>
            <c:bubble3D val="0"/>
            <c:extLst>
              <c:ext xmlns:c16="http://schemas.microsoft.com/office/drawing/2014/chart" uri="{C3380CC4-5D6E-409C-BE32-E72D297353CC}">
                <c16:uniqueId val="{00000008-2268-4E22-80AA-26776BE54E59}"/>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'Data for graphs'!$G$22:$G$30</c:f>
              <c:strCache>
                <c:ptCount val="9"/>
                <c:pt idx="0">
                  <c:v>No Disability</c:v>
                </c:pt>
                <c:pt idx="1">
                  <c:v>Visual</c:v>
                </c:pt>
                <c:pt idx="2">
                  <c:v>Auditory</c:v>
                </c:pt>
                <c:pt idx="3">
                  <c:v>Speech</c:v>
                </c:pt>
                <c:pt idx="4">
                  <c:v>Mobility</c:v>
                </c:pt>
                <c:pt idx="5">
                  <c:v>Dyslexic</c:v>
                </c:pt>
                <c:pt idx="6">
                  <c:v>Other</c:v>
                </c:pt>
                <c:pt idx="7">
                  <c:v>Combination</c:v>
                </c:pt>
                <c:pt idx="8">
                  <c:v>Prefers not to say</c:v>
                </c:pt>
              </c:strCache>
            </c:strRef>
          </c:cat>
          <c:val>
            <c:numRef>
              <c:f>'Data for graphs'!$H$22:$H$30</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2268-4E22-80AA-26776BE54E59}"/>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Experiences, Outcomes and Impact</a:t>
            </a:r>
          </a:p>
        </c:rich>
      </c:tx>
      <c:overlay val="0"/>
    </c:title>
    <c:autoTitleDeleted val="0"/>
    <c:view3D>
      <c:rotX val="10"/>
      <c:rotY val="50"/>
      <c:depthPercent val="100"/>
      <c:rAngAx val="0"/>
      <c:perspective val="50"/>
    </c:view3D>
    <c:floor>
      <c:thickness val="0"/>
    </c:floor>
    <c:sideWall>
      <c:thickness val="0"/>
    </c:sideWall>
    <c:backWall>
      <c:thickness val="0"/>
    </c:backWall>
    <c:plotArea>
      <c:layout/>
      <c:bar3DChart>
        <c:barDir val="col"/>
        <c:grouping val="standard"/>
        <c:varyColors val="0"/>
        <c:ser>
          <c:idx val="0"/>
          <c:order val="0"/>
          <c:tx>
            <c:strRef>
              <c:f>'Data for graphs'!$B$39</c:f>
              <c:strCache>
                <c:ptCount val="1"/>
                <c:pt idx="0">
                  <c:v>I have a better, more positive, view of myself</c:v>
                </c:pt>
              </c:strCache>
            </c:strRef>
          </c:tx>
          <c:invertIfNegative val="0"/>
          <c:cat>
            <c:strRef>
              <c:f>'Data for graphs'!$A$40:$A$43</c:f>
              <c:strCache>
                <c:ptCount val="4"/>
                <c:pt idx="0">
                  <c:v>Much better</c:v>
                </c:pt>
                <c:pt idx="1">
                  <c:v>A little better</c:v>
                </c:pt>
                <c:pt idx="2">
                  <c:v>The same</c:v>
                </c:pt>
                <c:pt idx="3">
                  <c:v>Worse</c:v>
                </c:pt>
              </c:strCache>
            </c:strRef>
          </c:cat>
          <c:val>
            <c:numRef>
              <c:f>'Data for graphs'!$B$40:$B$43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A62-4528-986B-5DFB14351C0A}"/>
            </c:ext>
          </c:extLst>
        </c:ser>
        <c:ser>
          <c:idx val="1"/>
          <c:order val="1"/>
          <c:tx>
            <c:strRef>
              <c:f>'Data for graphs'!$C$39</c:f>
              <c:strCache>
                <c:ptCount val="1"/>
                <c:pt idx="0">
                  <c:v>I am better at solving problems and making decisions</c:v>
                </c:pt>
              </c:strCache>
            </c:strRef>
          </c:tx>
          <c:invertIfNegative val="0"/>
          <c:cat>
            <c:strRef>
              <c:f>'Data for graphs'!$A$40:$A$43</c:f>
              <c:strCache>
                <c:ptCount val="4"/>
                <c:pt idx="0">
                  <c:v>Much better</c:v>
                </c:pt>
                <c:pt idx="1">
                  <c:v>A little better</c:v>
                </c:pt>
                <c:pt idx="2">
                  <c:v>The same</c:v>
                </c:pt>
                <c:pt idx="3">
                  <c:v>Worse</c:v>
                </c:pt>
              </c:strCache>
            </c:strRef>
          </c:cat>
          <c:val>
            <c:numRef>
              <c:f>'Data for graphs'!$C$40:$C$43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EA62-4528-986B-5DFB14351C0A}"/>
            </c:ext>
          </c:extLst>
        </c:ser>
        <c:ser>
          <c:idx val="2"/>
          <c:order val="2"/>
          <c:tx>
            <c:strRef>
              <c:f>'Data for graphs'!$D$39</c:f>
              <c:strCache>
                <c:ptCount val="1"/>
                <c:pt idx="0">
                  <c:v>I am better at working with others to achieve a task</c:v>
                </c:pt>
              </c:strCache>
            </c:strRef>
          </c:tx>
          <c:invertIfNegative val="0"/>
          <c:cat>
            <c:strRef>
              <c:f>'Data for graphs'!$A$40:$A$43</c:f>
              <c:strCache>
                <c:ptCount val="4"/>
                <c:pt idx="0">
                  <c:v>Much better</c:v>
                </c:pt>
                <c:pt idx="1">
                  <c:v>A little better</c:v>
                </c:pt>
                <c:pt idx="2">
                  <c:v>The same</c:v>
                </c:pt>
                <c:pt idx="3">
                  <c:v>Worse</c:v>
                </c:pt>
              </c:strCache>
            </c:strRef>
          </c:cat>
          <c:val>
            <c:numRef>
              <c:f>'Data for graphs'!$D$40:$D$43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EA62-4528-986B-5DFB14351C0A}"/>
            </c:ext>
          </c:extLst>
        </c:ser>
        <c:ser>
          <c:idx val="3"/>
          <c:order val="3"/>
          <c:tx>
            <c:strRef>
              <c:f>'Data for graphs'!$E$39</c:f>
              <c:strCache>
                <c:ptCount val="1"/>
                <c:pt idx="0">
                  <c:v>I have better skills in listening and talking</c:v>
                </c:pt>
              </c:strCache>
            </c:strRef>
          </c:tx>
          <c:invertIfNegative val="0"/>
          <c:cat>
            <c:strRef>
              <c:f>'Data for graphs'!$A$40:$A$43</c:f>
              <c:strCache>
                <c:ptCount val="4"/>
                <c:pt idx="0">
                  <c:v>Much better</c:v>
                </c:pt>
                <c:pt idx="1">
                  <c:v>A little better</c:v>
                </c:pt>
                <c:pt idx="2">
                  <c:v>The same</c:v>
                </c:pt>
                <c:pt idx="3">
                  <c:v>Worse</c:v>
                </c:pt>
              </c:strCache>
            </c:strRef>
          </c:cat>
          <c:val>
            <c:numRef>
              <c:f>'Data for graphs'!$E$40:$E$43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3-EA62-4528-986B-5DFB14351C0A}"/>
            </c:ext>
          </c:extLst>
        </c:ser>
        <c:ser>
          <c:idx val="4"/>
          <c:order val="4"/>
          <c:tx>
            <c:strRef>
              <c:f>'Data for graphs'!$F$39</c:f>
              <c:strCache>
                <c:ptCount val="1"/>
                <c:pt idx="0">
                  <c:v>I am better at making friends and trusting others</c:v>
                </c:pt>
              </c:strCache>
            </c:strRef>
          </c:tx>
          <c:invertIfNegative val="0"/>
          <c:cat>
            <c:strRef>
              <c:f>'Data for graphs'!$A$40:$A$43</c:f>
              <c:strCache>
                <c:ptCount val="4"/>
                <c:pt idx="0">
                  <c:v>Much better</c:v>
                </c:pt>
                <c:pt idx="1">
                  <c:v>A little better</c:v>
                </c:pt>
                <c:pt idx="2">
                  <c:v>The same</c:v>
                </c:pt>
                <c:pt idx="3">
                  <c:v>Worse</c:v>
                </c:pt>
              </c:strCache>
            </c:strRef>
          </c:cat>
          <c:val>
            <c:numRef>
              <c:f>'Data for graphs'!$F$40:$F$43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4-EA62-4528-986B-5DFB14351C0A}"/>
            </c:ext>
          </c:extLst>
        </c:ser>
        <c:ser>
          <c:idx val="5"/>
          <c:order val="5"/>
          <c:tx>
            <c:strRef>
              <c:f>'Data for graphs'!$G$39</c:f>
              <c:strCache>
                <c:ptCount val="1"/>
                <c:pt idx="0">
                  <c:v>I am better at respecting others and appreciating their needs</c:v>
                </c:pt>
              </c:strCache>
            </c:strRef>
          </c:tx>
          <c:invertIfNegative val="0"/>
          <c:cat>
            <c:strRef>
              <c:f>'Data for graphs'!$A$40:$A$43</c:f>
              <c:strCache>
                <c:ptCount val="4"/>
                <c:pt idx="0">
                  <c:v>Much better</c:v>
                </c:pt>
                <c:pt idx="1">
                  <c:v>A little better</c:v>
                </c:pt>
                <c:pt idx="2">
                  <c:v>The same</c:v>
                </c:pt>
                <c:pt idx="3">
                  <c:v>Worse</c:v>
                </c:pt>
              </c:strCache>
            </c:strRef>
          </c:cat>
          <c:val>
            <c:numRef>
              <c:f>'Data for graphs'!$G$40:$G$43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5-EA62-4528-986B-5DFB14351C0A}"/>
            </c:ext>
          </c:extLst>
        </c:ser>
        <c:dLbls>
          <c:showLegendKey val="0"/>
          <c:showVal val="0"/>
          <c:showCatName val="0"/>
          <c:showSerName val="0"/>
          <c:showPercent val="0"/>
          <c:showBubbleSize val="0"/>
        </c:dLbls>
        <c:gapWidth val="150"/>
        <c:shape val="box"/>
        <c:axId val="327426544"/>
        <c:axId val="1"/>
        <c:axId val="2"/>
      </c:bar3DChart>
      <c:catAx>
        <c:axId val="32742654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r"/>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27426544"/>
        <c:crosses val="max"/>
        <c:crossBetween val="between"/>
      </c:valAx>
      <c:serAx>
        <c:axId val="2"/>
        <c:scaling>
          <c:orientation val="minMax"/>
        </c:scaling>
        <c:delete val="1"/>
        <c:axPos val="b"/>
        <c:majorTickMark val="out"/>
        <c:minorTickMark val="none"/>
        <c:tickLblPos val="nextTo"/>
        <c:crossAx val="1"/>
        <c:crosses val="autoZero"/>
      </c:serAx>
      <c:spPr>
        <a:noFill/>
        <a:ln w="25400">
          <a:noFill/>
        </a:ln>
      </c:spPr>
    </c:plotArea>
    <c:legend>
      <c:legendPos val="r"/>
      <c:layout>
        <c:manualLayout>
          <c:xMode val="edge"/>
          <c:yMode val="edge"/>
          <c:x val="0.77667355266233395"/>
          <c:y val="0.45430385051948458"/>
          <c:w val="0.21625028329029689"/>
          <c:h val="0.14768391425555999"/>
        </c:manualLayout>
      </c:layout>
      <c:overlay val="0"/>
      <c:txPr>
        <a:bodyPr/>
        <a:lstStyle/>
        <a:p>
          <a:pPr>
            <a:defRPr sz="5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84731" cy="264560"/>
    <xdr:sp macro="" textlink="">
      <xdr:nvSpPr>
        <xdr:cNvPr id="2" name="TextBox 1">
          <a:extLst>
            <a:ext uri="{FF2B5EF4-FFF2-40B4-BE49-F238E27FC236}">
              <a16:creationId xmlns:a16="http://schemas.microsoft.com/office/drawing/2014/main" id="{DFAAC16A-3F16-775D-929C-FF863CADF0CE}"/>
            </a:ext>
          </a:extLst>
        </xdr:cNvPr>
        <xdr:cNvSpPr txBox="1"/>
      </xdr:nvSpPr>
      <xdr:spPr>
        <a:xfrm>
          <a:off x="25146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xdr:col>
      <xdr:colOff>0</xdr:colOff>
      <xdr:row>1</xdr:row>
      <xdr:rowOff>214313</xdr:rowOff>
    </xdr:from>
    <xdr:ext cx="8488556" cy="12061031"/>
    <xdr:sp macro="" textlink="">
      <xdr:nvSpPr>
        <xdr:cNvPr id="3" name="TextBox 2">
          <a:extLst>
            <a:ext uri="{FF2B5EF4-FFF2-40B4-BE49-F238E27FC236}">
              <a16:creationId xmlns:a16="http://schemas.microsoft.com/office/drawing/2014/main" id="{47DDAAC7-CC92-DEE5-4362-42D718EE9B70}"/>
            </a:ext>
          </a:extLst>
        </xdr:cNvPr>
        <xdr:cNvSpPr txBox="1"/>
      </xdr:nvSpPr>
      <xdr:spPr>
        <a:xfrm>
          <a:off x="251460" y="214313"/>
          <a:ext cx="8689525" cy="12061031"/>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chorCtr="1">
          <a:noAutofit/>
        </a:bodyPr>
        <a:lstStyle/>
        <a:p>
          <a:pPr algn="ctr"/>
          <a:r>
            <a:rPr lang="en-GB" sz="2800" b="1">
              <a:solidFill>
                <a:schemeClr val="dk1"/>
              </a:solidFill>
              <a:effectLst/>
              <a:latin typeface="+mn-lt"/>
              <a:ea typeface="+mn-ea"/>
              <a:cs typeface="+mn-cs"/>
            </a:rPr>
            <a:t>Youth Achievement wards Candidate Registration Form (CRF)</a:t>
          </a:r>
          <a:endParaRPr lang="en-GB" sz="2000">
            <a:effectLst/>
          </a:endParaRPr>
        </a:p>
        <a:p>
          <a:pPr algn="ctr"/>
          <a:r>
            <a:rPr lang="en-GB" sz="2800" b="1">
              <a:solidFill>
                <a:schemeClr val="dk1"/>
              </a:solidFill>
              <a:effectLst/>
              <a:latin typeface="+mn-lt"/>
              <a:ea typeface="+mn-ea"/>
              <a:cs typeface="+mn-cs"/>
            </a:rPr>
            <a:t>Instructions for completing</a:t>
          </a:r>
          <a:r>
            <a:rPr lang="en-GB" sz="2800" b="1" baseline="0">
              <a:solidFill>
                <a:schemeClr val="dk1"/>
              </a:solidFill>
              <a:effectLst/>
              <a:latin typeface="+mn-lt"/>
              <a:ea typeface="+mn-ea"/>
              <a:cs typeface="+mn-cs"/>
            </a:rPr>
            <a:t> and returning</a:t>
          </a:r>
        </a:p>
        <a:p>
          <a:pPr algn="ctr"/>
          <a:endParaRPr lang="en-GB" sz="3200">
            <a:effectLst/>
          </a:endParaRPr>
        </a:p>
        <a:p>
          <a:r>
            <a:rPr lang="en-GB" sz="1600" b="1" baseline="0">
              <a:solidFill>
                <a:schemeClr val="dk1"/>
              </a:solidFill>
              <a:effectLst/>
              <a:latin typeface="+mn-lt"/>
              <a:ea typeface="+mn-ea"/>
              <a:cs typeface="+mn-cs"/>
            </a:rPr>
            <a:t>Please make sure you read and fully understand these instructions before completing and returning this Form</a:t>
          </a:r>
        </a:p>
        <a:p>
          <a:endParaRPr lang="en-GB" sz="1200">
            <a:effectLst/>
          </a:endParaRPr>
        </a:p>
        <a:p>
          <a:r>
            <a:rPr lang="en-GB" sz="1100" b="0">
              <a:solidFill>
                <a:schemeClr val="dk1"/>
              </a:solidFill>
              <a:effectLst/>
              <a:latin typeface="+mn-lt"/>
              <a:ea typeface="+mn-ea"/>
              <a:cs typeface="+mn-cs"/>
            </a:rPr>
            <a:t>A Candidate Registration Form (CRF) must be completed and returned when submitting awards for certification.</a:t>
          </a:r>
          <a:r>
            <a:rPr lang="en-GB" sz="1100" b="0" baseline="0">
              <a:solidFill>
                <a:schemeClr val="dk1"/>
              </a:solidFill>
              <a:effectLst/>
              <a:latin typeface="+mn-lt"/>
              <a:ea typeface="+mn-ea"/>
              <a:cs typeface="+mn-cs"/>
            </a:rPr>
            <a:t> All the information requested is necessary. This provides full candidate and Organisation details.</a:t>
          </a:r>
          <a:r>
            <a:rPr lang="en-GB" sz="1100" b="0">
              <a:solidFill>
                <a:schemeClr val="dk1"/>
              </a:solidFill>
              <a:effectLst/>
              <a:latin typeface="+mn-lt"/>
              <a:ea typeface="+mn-ea"/>
              <a:cs typeface="+mn-cs"/>
            </a:rPr>
            <a:t> </a:t>
          </a:r>
          <a:r>
            <a:rPr lang="en-GB" sz="1100" b="0" baseline="0">
              <a:solidFill>
                <a:schemeClr val="dk1"/>
              </a:solidFill>
              <a:effectLst/>
              <a:latin typeface="+mn-lt"/>
              <a:ea typeface="+mn-ea"/>
              <a:cs typeface="+mn-cs"/>
            </a:rPr>
            <a:t>If you are submitting more than 16 awards you should complete additional CRF's. Please do not try to add candidates beyond the maximum 16 on a single Form. This breaks the functionality of the Form and you will need to re-submit.</a:t>
          </a:r>
        </a:p>
        <a:p>
          <a:endParaRPr lang="en-GB" sz="1050">
            <a:effectLst/>
          </a:endParaRPr>
        </a:p>
        <a:p>
          <a:r>
            <a:rPr lang="en-GB" sz="1200" b="1" baseline="0">
              <a:solidFill>
                <a:schemeClr val="dk1"/>
              </a:solidFill>
              <a:effectLst/>
              <a:latin typeface="+mn-lt"/>
              <a:ea typeface="+mn-ea"/>
              <a:cs typeface="+mn-cs"/>
            </a:rPr>
            <a:t>Confirmation of permission to share a young person's data:</a:t>
          </a:r>
        </a:p>
        <a:p>
          <a:r>
            <a:rPr lang="en-GB" sz="1100" b="0" baseline="0">
              <a:solidFill>
                <a:schemeClr val="dk1"/>
              </a:solidFill>
              <a:effectLst/>
              <a:latin typeface="+mn-lt"/>
              <a:ea typeface="+mn-ea"/>
              <a:cs typeface="+mn-cs"/>
            </a:rPr>
            <a:t>In order to process a candidate's claim for a qualification we need to share their data with the awarding body (currently Scottish Qualifications Authority - SQA). We require confirmation that we have that permission and this is done by an authorised person within the Hub or Group ticking the red box at the top right of the CRF tab. We are not permitted, under our data protection policy, to process any CRF without this confirmation. </a:t>
          </a:r>
        </a:p>
        <a:p>
          <a:endParaRPr lang="en-GB" sz="1050">
            <a:effectLst/>
          </a:endParaRPr>
        </a:p>
        <a:p>
          <a:r>
            <a:rPr lang="en-GB" sz="1200" b="1">
              <a:solidFill>
                <a:schemeClr val="dk1"/>
              </a:solidFill>
              <a:effectLst/>
              <a:latin typeface="+mn-lt"/>
              <a:ea typeface="+mn-ea"/>
              <a:cs typeface="+mn-cs"/>
            </a:rPr>
            <a:t>Awards Delivery Hub/</a:t>
          </a:r>
          <a:r>
            <a:rPr lang="en-GB" sz="1200" b="1" baseline="0">
              <a:solidFill>
                <a:schemeClr val="dk1"/>
              </a:solidFill>
              <a:effectLst/>
              <a:latin typeface="+mn-lt"/>
              <a:ea typeface="+mn-ea"/>
              <a:cs typeface="+mn-cs"/>
            </a:rPr>
            <a:t>Awards Delivery Group</a:t>
          </a:r>
          <a:r>
            <a:rPr lang="en-GB" sz="1200" b="1">
              <a:solidFill>
                <a:schemeClr val="dk1"/>
              </a:solidFill>
              <a:effectLst/>
              <a:latin typeface="+mn-lt"/>
              <a:ea typeface="+mn-ea"/>
              <a:cs typeface="+mn-cs"/>
            </a:rPr>
            <a:t> Details:</a:t>
          </a:r>
          <a:endParaRPr lang="en-GB" sz="1050">
            <a:effectLst/>
          </a:endParaRPr>
        </a:p>
        <a:p>
          <a:r>
            <a:rPr lang="en-GB" sz="1100">
              <a:solidFill>
                <a:schemeClr val="dk1"/>
              </a:solidFill>
              <a:effectLst/>
              <a:latin typeface="+mn-lt"/>
              <a:ea typeface="+mn-ea"/>
              <a:cs typeface="+mn-cs"/>
            </a:rPr>
            <a:t>The name and registration number of the Awards Delivery Hub (Hub) and Awards Delivery Group (Group) submitting awards for certification should be selected from the drop down lists</a:t>
          </a:r>
          <a:r>
            <a:rPr lang="en-GB" sz="1100" baseline="0">
              <a:solidFill>
                <a:schemeClr val="dk1"/>
              </a:solidFill>
              <a:effectLst/>
              <a:latin typeface="+mn-lt"/>
              <a:ea typeface="+mn-ea"/>
              <a:cs typeface="+mn-cs"/>
            </a:rPr>
            <a:t>. If your Hub or Group do not appear on the list please contact the Youth Scotland Awards Team.</a:t>
          </a:r>
          <a:endParaRPr lang="en-GB" sz="1000">
            <a:effectLst/>
          </a:endParaRPr>
        </a:p>
        <a:p>
          <a:r>
            <a:rPr lang="en-GB" sz="1100">
              <a:solidFill>
                <a:schemeClr val="dk1"/>
              </a:solidFill>
              <a:effectLst/>
              <a:latin typeface="+mn-lt"/>
              <a:ea typeface="+mn-ea"/>
              <a:cs typeface="+mn-cs"/>
            </a:rPr>
            <a:t> </a:t>
          </a:r>
          <a:endParaRPr lang="en-GB" sz="1000">
            <a:effectLst/>
          </a:endParaRPr>
        </a:p>
        <a:p>
          <a:r>
            <a:rPr lang="en-GB" sz="1200" b="1">
              <a:solidFill>
                <a:schemeClr val="dk1"/>
              </a:solidFill>
              <a:effectLst/>
              <a:latin typeface="+mn-lt"/>
              <a:ea typeface="+mn-ea"/>
              <a:cs typeface="+mn-cs"/>
            </a:rPr>
            <a:t>Booklet</a:t>
          </a:r>
          <a:r>
            <a:rPr lang="en-GB" sz="1200" b="1" baseline="0">
              <a:solidFill>
                <a:schemeClr val="dk1"/>
              </a:solidFill>
              <a:effectLst/>
              <a:latin typeface="+mn-lt"/>
              <a:ea typeface="+mn-ea"/>
              <a:cs typeface="+mn-cs"/>
            </a:rPr>
            <a:t> Number:</a:t>
          </a:r>
          <a:endParaRPr lang="en-GB" sz="1050">
            <a:effectLst/>
          </a:endParaRPr>
        </a:p>
        <a:p>
          <a:r>
            <a:rPr lang="en-GB" sz="1100" b="0" baseline="0">
              <a:solidFill>
                <a:schemeClr val="dk1"/>
              </a:solidFill>
              <a:effectLst/>
              <a:latin typeface="+mn-lt"/>
              <a:ea typeface="+mn-ea"/>
              <a:cs typeface="+mn-cs"/>
            </a:rPr>
            <a:t>Youth Achievement Award booklet numbers need be pre-purchased and these should be entered on the CRF as proof of payment for the qualification. The CRF cannot be processed without either valid booklet numbers these can be purchased from our online Awards Order Form. </a:t>
          </a:r>
        </a:p>
        <a:p>
          <a:endParaRPr lang="en-GB" sz="1050">
            <a:effectLst/>
          </a:endParaRPr>
        </a:p>
        <a:p>
          <a:r>
            <a:rPr lang="en-GB" sz="1200" b="1">
              <a:solidFill>
                <a:schemeClr val="dk1"/>
              </a:solidFill>
              <a:effectLst/>
              <a:latin typeface="+mn-lt"/>
              <a:ea typeface="+mn-ea"/>
              <a:cs typeface="+mn-cs"/>
            </a:rPr>
            <a:t>Name / Date of Birth / Gender / Post Code</a:t>
          </a:r>
          <a:r>
            <a:rPr lang="en-GB" sz="1200" b="1" baseline="0">
              <a:solidFill>
                <a:schemeClr val="dk1"/>
              </a:solidFill>
              <a:effectLst/>
              <a:latin typeface="+mn-lt"/>
              <a:ea typeface="+mn-ea"/>
              <a:cs typeface="+mn-cs"/>
            </a:rPr>
            <a:t> / Ethnicity / Disability</a:t>
          </a:r>
          <a:r>
            <a:rPr lang="en-GB" sz="1200" b="1">
              <a:solidFill>
                <a:schemeClr val="dk1"/>
              </a:solidFill>
              <a:effectLst/>
              <a:latin typeface="+mn-lt"/>
              <a:ea typeface="+mn-ea"/>
              <a:cs typeface="+mn-cs"/>
            </a:rPr>
            <a:t>:</a:t>
          </a:r>
          <a:endParaRPr lang="en-GB" sz="1050">
            <a:effectLst/>
          </a:endParaRPr>
        </a:p>
        <a:p>
          <a:r>
            <a:rPr lang="en-GB" sz="1100">
              <a:solidFill>
                <a:schemeClr val="dk1"/>
              </a:solidFill>
              <a:effectLst/>
              <a:latin typeface="+mn-lt"/>
              <a:ea typeface="+mn-ea"/>
              <a:cs typeface="+mn-cs"/>
            </a:rPr>
            <a:t>The full names, dates of birth, gender and post</a:t>
          </a:r>
          <a:r>
            <a:rPr lang="en-GB" sz="1100" baseline="0">
              <a:solidFill>
                <a:schemeClr val="dk1"/>
              </a:solidFill>
              <a:effectLst/>
              <a:latin typeface="+mn-lt"/>
              <a:ea typeface="+mn-ea"/>
              <a:cs typeface="+mn-cs"/>
            </a:rPr>
            <a:t> code</a:t>
          </a:r>
          <a:r>
            <a:rPr lang="en-GB" sz="1100">
              <a:solidFill>
                <a:schemeClr val="dk1"/>
              </a:solidFill>
              <a:effectLst/>
              <a:latin typeface="+mn-lt"/>
              <a:ea typeface="+mn-ea"/>
              <a:cs typeface="+mn-cs"/>
            </a:rPr>
            <a:t> of candidates must be entered.</a:t>
          </a:r>
          <a:r>
            <a:rPr lang="en-GB" sz="1100" baseline="0">
              <a:solidFill>
                <a:schemeClr val="dk1"/>
              </a:solidFill>
              <a:effectLst/>
              <a:latin typeface="+mn-lt"/>
              <a:ea typeface="+mn-ea"/>
              <a:cs typeface="+mn-cs"/>
            </a:rPr>
            <a:t> This information is r</a:t>
          </a:r>
          <a:r>
            <a:rPr lang="en-GB" sz="1100">
              <a:solidFill>
                <a:schemeClr val="dk1"/>
              </a:solidFill>
              <a:effectLst/>
              <a:latin typeface="+mn-lt"/>
              <a:ea typeface="+mn-ea"/>
              <a:cs typeface="+mn-cs"/>
            </a:rPr>
            <a:t>equired by Scottish Qualifications Authority and also for your own and Youth Scotland's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records.</a:t>
          </a:r>
          <a:r>
            <a:rPr lang="en-GB" sz="1100" baseline="0">
              <a:solidFill>
                <a:schemeClr val="dk1"/>
              </a:solidFill>
              <a:effectLst/>
              <a:latin typeface="+mn-lt"/>
              <a:ea typeface="+mn-ea"/>
              <a:cs typeface="+mn-cs"/>
            </a:rPr>
            <a:t> It is important that dates of birth are in </a:t>
          </a:r>
          <a:r>
            <a:rPr lang="en-GB" sz="1100" b="1" baseline="0">
              <a:solidFill>
                <a:schemeClr val="dk1"/>
              </a:solidFill>
              <a:effectLst/>
              <a:latin typeface="+mn-lt"/>
              <a:ea typeface="+mn-ea"/>
              <a:cs typeface="+mn-cs"/>
            </a:rPr>
            <a:t>DD/MM/YYYY </a:t>
          </a:r>
          <a:r>
            <a:rPr lang="en-GB" sz="1100" baseline="0">
              <a:solidFill>
                <a:schemeClr val="dk1"/>
              </a:solidFill>
              <a:effectLst/>
              <a:latin typeface="+mn-lt"/>
              <a:ea typeface="+mn-ea"/>
              <a:cs typeface="+mn-cs"/>
            </a:rPr>
            <a:t>format and a valid post code is entered as this acts as a double check on the SQA system. Gender, ethnicity and disability are selected from drop down lists. Gender options are </a:t>
          </a:r>
          <a:r>
            <a:rPr lang="en-GB" sz="1100" b="1">
              <a:solidFill>
                <a:schemeClr val="dk1"/>
              </a:solidFill>
              <a:effectLst/>
              <a:latin typeface="+mn-lt"/>
              <a:ea typeface="+mn-ea"/>
              <a:cs typeface="+mn-cs"/>
            </a:rPr>
            <a:t>F</a:t>
          </a:r>
          <a:r>
            <a:rPr lang="en-GB" sz="1100" b="0">
              <a:solidFill>
                <a:schemeClr val="dk1"/>
              </a:solidFill>
              <a:effectLst/>
              <a:latin typeface="+mn-lt"/>
              <a:ea typeface="+mn-ea"/>
              <a:cs typeface="+mn-cs"/>
            </a:rPr>
            <a:t>,</a:t>
          </a:r>
          <a:r>
            <a:rPr lang="en-GB" sz="1100" b="0" baseline="0">
              <a:solidFill>
                <a:schemeClr val="dk1"/>
              </a:solidFill>
              <a:effectLst/>
              <a:latin typeface="+mn-lt"/>
              <a:ea typeface="+mn-ea"/>
              <a:cs typeface="+mn-cs"/>
            </a:rPr>
            <a:t> </a:t>
          </a:r>
          <a:r>
            <a:rPr lang="en-GB" sz="1100" b="1" baseline="0">
              <a:solidFill>
                <a:schemeClr val="dk1"/>
              </a:solidFill>
              <a:effectLst/>
              <a:latin typeface="+mn-lt"/>
              <a:ea typeface="+mn-ea"/>
              <a:cs typeface="+mn-cs"/>
            </a:rPr>
            <a:t>M</a:t>
          </a:r>
          <a:r>
            <a:rPr lang="en-GB" sz="1100" b="0" baseline="0">
              <a:solidFill>
                <a:schemeClr val="dk1"/>
              </a:solidFill>
              <a:effectLst/>
              <a:latin typeface="+mn-lt"/>
              <a:ea typeface="+mn-ea"/>
              <a:cs typeface="+mn-cs"/>
            </a:rPr>
            <a:t>, </a:t>
          </a:r>
          <a:r>
            <a:rPr lang="en-GB" sz="1100" b="1" baseline="0">
              <a:solidFill>
                <a:schemeClr val="dk1"/>
              </a:solidFill>
              <a:effectLst/>
              <a:latin typeface="+mn-lt"/>
              <a:ea typeface="+mn-ea"/>
              <a:cs typeface="+mn-cs"/>
            </a:rPr>
            <a:t>N</a:t>
          </a:r>
          <a:r>
            <a:rPr lang="en-GB" sz="1100" b="0" baseline="0">
              <a:solidFill>
                <a:schemeClr val="dk1"/>
              </a:solidFill>
              <a:effectLst/>
              <a:latin typeface="+mn-lt"/>
              <a:ea typeface="+mn-ea"/>
              <a:cs typeface="+mn-cs"/>
            </a:rPr>
            <a:t> or </a:t>
          </a:r>
          <a:r>
            <a:rPr lang="en-GB" sz="1100" b="1" baseline="0">
              <a:solidFill>
                <a:schemeClr val="dk1"/>
              </a:solidFill>
              <a:effectLst/>
              <a:latin typeface="+mn-lt"/>
              <a:ea typeface="+mn-ea"/>
              <a:cs typeface="+mn-cs"/>
            </a:rPr>
            <a:t>O </a:t>
          </a:r>
          <a:r>
            <a:rPr lang="en-GB" sz="1100" b="0" baseline="0">
              <a:solidFill>
                <a:schemeClr val="dk1"/>
              </a:solidFill>
              <a:effectLst/>
              <a:latin typeface="+mn-lt"/>
              <a:ea typeface="+mn-ea"/>
              <a:cs typeface="+mn-cs"/>
            </a:rPr>
            <a:t>(Female, Male, Non-binary, Other)</a:t>
          </a:r>
          <a:r>
            <a:rPr lang="en-GB" sz="1100">
              <a:solidFill>
                <a:schemeClr val="dk1"/>
              </a:solidFill>
              <a:effectLst/>
              <a:latin typeface="+mn-lt"/>
              <a:ea typeface="+mn-ea"/>
              <a:cs typeface="+mn-cs"/>
            </a:rPr>
            <a:t>. </a:t>
          </a:r>
          <a:r>
            <a:rPr lang="en-GB" sz="1100" b="0">
              <a:solidFill>
                <a:schemeClr val="dk1"/>
              </a:solidFill>
              <a:effectLst/>
              <a:latin typeface="+mn-lt"/>
              <a:ea typeface="+mn-ea"/>
              <a:cs typeface="+mn-cs"/>
            </a:rPr>
            <a:t>The</a:t>
          </a:r>
          <a:r>
            <a:rPr lang="en-GB" sz="1100">
              <a:solidFill>
                <a:schemeClr val="dk1"/>
              </a:solidFill>
              <a:effectLst/>
              <a:latin typeface="+mn-lt"/>
              <a:ea typeface="+mn-ea"/>
              <a:cs typeface="+mn-cs"/>
            </a:rPr>
            <a:t> candidate's ethnicity and disability are also selected from drop down lists.</a:t>
          </a:r>
          <a:r>
            <a:rPr lang="en-GB" sz="1100" baseline="0">
              <a:solidFill>
                <a:schemeClr val="dk1"/>
              </a:solidFill>
              <a:effectLst/>
              <a:latin typeface="+mn-lt"/>
              <a:ea typeface="+mn-ea"/>
              <a:cs typeface="+mn-cs"/>
            </a:rPr>
            <a:t> When selecting a disability code, i</a:t>
          </a:r>
          <a:r>
            <a:rPr lang="en-GB" sz="1100">
              <a:solidFill>
                <a:schemeClr val="dk1"/>
              </a:solidFill>
              <a:effectLst/>
              <a:latin typeface="+mn-lt"/>
              <a:ea typeface="+mn-ea"/>
              <a:cs typeface="+mn-cs"/>
            </a:rPr>
            <a:t>f the young person prefers not to say, please enter the appropriate code (</a:t>
          </a:r>
          <a:r>
            <a:rPr lang="en-GB" sz="1100" b="1">
              <a:solidFill>
                <a:schemeClr val="dk1"/>
              </a:solidFill>
              <a:effectLst/>
              <a:latin typeface="+mn-lt"/>
              <a:ea typeface="+mn-ea"/>
              <a:cs typeface="+mn-cs"/>
            </a:rPr>
            <a:t>H</a:t>
          </a:r>
          <a:r>
            <a:rPr lang="en-GB" sz="1100">
              <a:solidFill>
                <a:schemeClr val="dk1"/>
              </a:solidFill>
              <a:effectLst/>
              <a:latin typeface="+mn-lt"/>
              <a:ea typeface="+mn-ea"/>
              <a:cs typeface="+mn-cs"/>
            </a:rPr>
            <a:t>), do not leave blank.</a:t>
          </a:r>
        </a:p>
        <a:p>
          <a:endParaRPr lang="en-GB" sz="1000">
            <a:effectLst/>
          </a:endParaRPr>
        </a:p>
        <a:p>
          <a:r>
            <a:rPr lang="en-GB" sz="1200" b="1">
              <a:solidFill>
                <a:schemeClr val="dk1"/>
              </a:solidFill>
              <a:effectLst/>
              <a:latin typeface="+mn-lt"/>
              <a:ea typeface="+mn-ea"/>
              <a:cs typeface="+mn-cs"/>
            </a:rPr>
            <a:t>Scottish Candidate Number: </a:t>
          </a:r>
        </a:p>
        <a:p>
          <a:r>
            <a:rPr lang="en-GB" sz="1100" b="0">
              <a:solidFill>
                <a:schemeClr val="dk1"/>
              </a:solidFill>
              <a:effectLst/>
              <a:latin typeface="+mn-lt"/>
              <a:ea typeface="+mn-ea"/>
              <a:cs typeface="+mn-cs"/>
            </a:rPr>
            <a:t>All candidates being entered for</a:t>
          </a:r>
          <a:r>
            <a:rPr lang="en-GB" sz="1100" b="0" baseline="0">
              <a:solidFill>
                <a:schemeClr val="dk1"/>
              </a:solidFill>
              <a:effectLst/>
              <a:latin typeface="+mn-lt"/>
              <a:ea typeface="+mn-ea"/>
              <a:cs typeface="+mn-cs"/>
            </a:rPr>
            <a:t> Scottish Qualification Authority qualifications must have a  Scottish Candidate Number (SCN). The Youth Achievement Awards are a Scottish Qualification Authority customised award and therefore require an SCN. All young people that are either in, or have recently been in, the Scottish schools system will have an SCN (or can have one issued through their school). If the candidate does not know or cannot obtain their SCN they can access it directly from the Scottish Qualification Authority website. If the candidate is not in the Scottish school system and has never had an SCN issued please contact the Youth Scotland Awards Team.     </a:t>
          </a:r>
        </a:p>
        <a:p>
          <a:endParaRPr lang="en-GB" sz="1000">
            <a:effectLst/>
          </a:endParaRPr>
        </a:p>
        <a:p>
          <a:r>
            <a:rPr lang="en-GB" sz="1200" b="1">
              <a:solidFill>
                <a:schemeClr val="dk1"/>
              </a:solidFill>
              <a:effectLst/>
              <a:latin typeface="+mn-lt"/>
              <a:ea typeface="+mn-ea"/>
              <a:cs typeface="+mn-cs"/>
            </a:rPr>
            <a:t>Award Level:  </a:t>
          </a:r>
          <a:r>
            <a:rPr lang="en-GB" sz="1100">
              <a:solidFill>
                <a:schemeClr val="dk1"/>
              </a:solidFill>
              <a:effectLst/>
              <a:latin typeface="+mn-lt"/>
              <a:ea typeface="+mn-ea"/>
              <a:cs typeface="+mn-cs"/>
            </a:rPr>
            <a:t>Please indicate the award level the candidate is</a:t>
          </a:r>
          <a:r>
            <a:rPr lang="en-GB" sz="1100" baseline="0">
              <a:solidFill>
                <a:schemeClr val="dk1"/>
              </a:solidFill>
              <a:effectLst/>
              <a:latin typeface="+mn-lt"/>
              <a:ea typeface="+mn-ea"/>
              <a:cs typeface="+mn-cs"/>
            </a:rPr>
            <a:t> being entered for</a:t>
          </a:r>
          <a:r>
            <a:rPr lang="en-GB" sz="1100">
              <a:solidFill>
                <a:schemeClr val="dk1"/>
              </a:solidFill>
              <a:effectLst/>
              <a:latin typeface="+mn-lt"/>
              <a:ea typeface="+mn-ea"/>
              <a:cs typeface="+mn-cs"/>
            </a:rPr>
            <a:t> i.e. </a:t>
          </a:r>
          <a:r>
            <a:rPr lang="en-GB" sz="1100" b="1">
              <a:solidFill>
                <a:schemeClr val="dk1"/>
              </a:solidFill>
              <a:effectLst/>
              <a:latin typeface="+mn-lt"/>
              <a:ea typeface="+mn-ea"/>
              <a:cs typeface="+mn-cs"/>
            </a:rPr>
            <a:t>B</a:t>
          </a:r>
          <a:r>
            <a:rPr lang="en-GB" sz="1100">
              <a:solidFill>
                <a:schemeClr val="dk1"/>
              </a:solidFill>
              <a:effectLst/>
              <a:latin typeface="+mn-lt"/>
              <a:ea typeface="+mn-ea"/>
              <a:cs typeface="+mn-cs"/>
            </a:rPr>
            <a:t> = Bronze, </a:t>
          </a:r>
          <a:r>
            <a:rPr lang="en-GB" sz="1100" b="1">
              <a:solidFill>
                <a:schemeClr val="dk1"/>
              </a:solidFill>
              <a:effectLst/>
              <a:latin typeface="+mn-lt"/>
              <a:ea typeface="+mn-ea"/>
              <a:cs typeface="+mn-cs"/>
            </a:rPr>
            <a:t>S</a:t>
          </a:r>
          <a:r>
            <a:rPr lang="en-GB" sz="1100">
              <a:solidFill>
                <a:schemeClr val="dk1"/>
              </a:solidFill>
              <a:effectLst/>
              <a:latin typeface="+mn-lt"/>
              <a:ea typeface="+mn-ea"/>
              <a:cs typeface="+mn-cs"/>
            </a:rPr>
            <a:t> = Silver, </a:t>
          </a:r>
          <a:r>
            <a:rPr lang="en-GB" sz="1100" b="1">
              <a:solidFill>
                <a:schemeClr val="dk1"/>
              </a:solidFill>
              <a:effectLst/>
              <a:latin typeface="+mn-lt"/>
              <a:ea typeface="+mn-ea"/>
              <a:cs typeface="+mn-cs"/>
            </a:rPr>
            <a:t>G</a:t>
          </a:r>
          <a:r>
            <a:rPr lang="en-GB" sz="1100">
              <a:solidFill>
                <a:schemeClr val="dk1"/>
              </a:solidFill>
              <a:effectLst/>
              <a:latin typeface="+mn-lt"/>
              <a:ea typeface="+mn-ea"/>
              <a:cs typeface="+mn-cs"/>
            </a:rPr>
            <a:t> = Gold, </a:t>
          </a:r>
          <a:r>
            <a:rPr lang="en-GB" sz="1100" b="1">
              <a:solidFill>
                <a:schemeClr val="dk1"/>
              </a:solidFill>
              <a:effectLst/>
              <a:latin typeface="+mn-lt"/>
              <a:ea typeface="+mn-ea"/>
              <a:cs typeface="+mn-cs"/>
            </a:rPr>
            <a:t>P</a:t>
          </a:r>
          <a:r>
            <a:rPr lang="en-GB" sz="1100">
              <a:solidFill>
                <a:schemeClr val="dk1"/>
              </a:solidFill>
              <a:effectLst/>
              <a:latin typeface="+mn-lt"/>
              <a:ea typeface="+mn-ea"/>
              <a:cs typeface="+mn-cs"/>
            </a:rPr>
            <a:t> = Platinum</a:t>
          </a:r>
        </a:p>
        <a:p>
          <a:endParaRPr lang="en-GB" sz="1000">
            <a:effectLst/>
          </a:endParaRPr>
        </a:p>
        <a:p>
          <a:r>
            <a:rPr lang="en-GB" sz="1200" b="1">
              <a:solidFill>
                <a:schemeClr val="dk1"/>
              </a:solidFill>
              <a:effectLst/>
              <a:latin typeface="+mn-lt"/>
              <a:ea typeface="+mn-ea"/>
              <a:cs typeface="+mn-cs"/>
            </a:rPr>
            <a:t>Name of Award Group Worker/s (Assessor/s):</a:t>
          </a:r>
          <a:endParaRPr lang="en-GB" sz="1050">
            <a:effectLst/>
          </a:endParaRPr>
        </a:p>
        <a:p>
          <a:r>
            <a:rPr lang="en-GB" sz="1100" b="0">
              <a:solidFill>
                <a:schemeClr val="dk1"/>
              </a:solidFill>
              <a:effectLst/>
              <a:latin typeface="+mn-lt"/>
              <a:ea typeface="+mn-ea"/>
              <a:cs typeface="+mn-cs"/>
            </a:rPr>
            <a:t>The name </a:t>
          </a:r>
          <a:r>
            <a:rPr lang="en-GB" sz="1100">
              <a:solidFill>
                <a:schemeClr val="dk1"/>
              </a:solidFill>
              <a:effectLst/>
              <a:latin typeface="+mn-lt"/>
              <a:ea typeface="+mn-ea"/>
              <a:cs typeface="+mn-cs"/>
            </a:rPr>
            <a:t>of the award group worker who has supported the candidate in the majority of their award and who has assessed the completed award must be entered in full. I</a:t>
          </a:r>
          <a:r>
            <a:rPr lang="en-GB" sz="1100" baseline="0">
              <a:solidFill>
                <a:schemeClr val="dk1"/>
              </a:solidFill>
              <a:effectLst/>
              <a:latin typeface="+mn-lt"/>
              <a:ea typeface="+mn-ea"/>
              <a:cs typeface="+mn-cs"/>
            </a:rPr>
            <a:t>nitials are acceptable for the same worker with subsequent candidates on the CRF. More than one award group worker can be entered in this section if different candidates have been supported and awards assessed by different workers.</a:t>
          </a:r>
          <a:r>
            <a:rPr lang="en-GB" sz="1100">
              <a:solidFill>
                <a:schemeClr val="dk1"/>
              </a:solidFill>
              <a:effectLst/>
              <a:latin typeface="+mn-lt"/>
              <a:ea typeface="+mn-ea"/>
              <a:cs typeface="+mn-cs"/>
            </a:rPr>
            <a:t> This forms part of the quality assurance record.</a:t>
          </a:r>
        </a:p>
        <a:p>
          <a:endParaRPr lang="en-GB" sz="1000">
            <a:effectLst/>
          </a:endParaRPr>
        </a:p>
        <a:p>
          <a:r>
            <a:rPr lang="en-GB" sz="1200" b="1">
              <a:solidFill>
                <a:schemeClr val="dk1"/>
              </a:solidFill>
              <a:effectLst/>
              <a:latin typeface="+mn-lt"/>
              <a:ea typeface="+mn-ea"/>
              <a:cs typeface="+mn-cs"/>
            </a:rPr>
            <a:t>Name</a:t>
          </a:r>
          <a:r>
            <a:rPr lang="en-GB" sz="1200" b="1" baseline="0">
              <a:solidFill>
                <a:schemeClr val="dk1"/>
              </a:solidFill>
              <a:effectLst/>
              <a:latin typeface="+mn-lt"/>
              <a:ea typeface="+mn-ea"/>
              <a:cs typeface="+mn-cs"/>
            </a:rPr>
            <a:t> of Internal Verifier</a:t>
          </a:r>
          <a:r>
            <a:rPr lang="en-GB" sz="1200" baseline="0">
              <a:solidFill>
                <a:schemeClr val="dk1"/>
              </a:solidFill>
              <a:effectLst/>
              <a:latin typeface="+mn-lt"/>
              <a:ea typeface="+mn-ea"/>
              <a:cs typeface="+mn-cs"/>
            </a:rPr>
            <a:t>:</a:t>
          </a:r>
          <a:endParaRPr lang="en-GB" sz="1050">
            <a:effectLst/>
          </a:endParaRPr>
        </a:p>
        <a:p>
          <a:r>
            <a:rPr lang="en-GB" sz="1100" baseline="0">
              <a:solidFill>
                <a:schemeClr val="dk1"/>
              </a:solidFill>
              <a:effectLst/>
              <a:latin typeface="+mn-lt"/>
              <a:ea typeface="+mn-ea"/>
              <a:cs typeface="+mn-cs"/>
            </a:rPr>
            <a:t>The name </a:t>
          </a:r>
          <a:r>
            <a:rPr lang="en-GB" sz="1100">
              <a:solidFill>
                <a:schemeClr val="dk1"/>
              </a:solidFill>
              <a:effectLst/>
              <a:latin typeface="+mn-lt"/>
              <a:ea typeface="+mn-ea"/>
              <a:cs typeface="+mn-cs"/>
            </a:rPr>
            <a:t>of the internal verifier who has quality assured the</a:t>
          </a:r>
          <a:r>
            <a:rPr lang="en-GB" sz="1100" baseline="0">
              <a:solidFill>
                <a:schemeClr val="dk1"/>
              </a:solidFill>
              <a:effectLst/>
              <a:latin typeface="+mn-lt"/>
              <a:ea typeface="+mn-ea"/>
              <a:cs typeface="+mn-cs"/>
            </a:rPr>
            <a:t> submission on behalf of the Hub must be entered in full along with the date of the internal verification. Only one internal verifier can be entered as they are assuming responsibility for the quality assurance of the submission on behalf of the Hub and all feedback and action points (where applicable) will directed to them. This forms part of the quality assurance record. </a:t>
          </a:r>
        </a:p>
        <a:p>
          <a:endParaRPr lang="en-GB" sz="1050">
            <a:effectLst/>
          </a:endParaRPr>
        </a:p>
        <a:p>
          <a:r>
            <a:rPr lang="en-GB" sz="1200" b="1" baseline="0">
              <a:solidFill>
                <a:schemeClr val="dk1"/>
              </a:solidFill>
              <a:effectLst/>
              <a:latin typeface="+mn-lt"/>
              <a:ea typeface="+mn-ea"/>
              <a:cs typeface="+mn-cs"/>
            </a:rPr>
            <a:t>Evaluation: </a:t>
          </a:r>
        </a:p>
        <a:p>
          <a:r>
            <a:rPr lang="en-GB" sz="1100" b="0" baseline="0">
              <a:solidFill>
                <a:schemeClr val="dk1"/>
              </a:solidFill>
              <a:effectLst/>
              <a:latin typeface="+mn-lt"/>
              <a:ea typeface="+mn-ea"/>
              <a:cs typeface="+mn-cs"/>
            </a:rPr>
            <a:t>This Tab should be completed in full from the candidates' Experiences, Outcomes and Impacts recorded in their booklets at the self-review stage. This provides quantitative and qualitative data at the Group, Hub and National level that can be used for reporting and funding purposes. </a:t>
          </a:r>
          <a:endParaRPr lang="en-GB" sz="1000">
            <a:effectLst/>
          </a:endParaRPr>
        </a:p>
        <a:p>
          <a:r>
            <a:rPr lang="en-GB" sz="1100">
              <a:solidFill>
                <a:schemeClr val="dk1"/>
              </a:solidFill>
              <a:effectLst/>
              <a:latin typeface="+mn-lt"/>
              <a:ea typeface="+mn-ea"/>
              <a:cs typeface="+mn-cs"/>
            </a:rPr>
            <a:t> </a:t>
          </a:r>
          <a:endParaRPr lang="en-GB" sz="1000">
            <a:effectLst/>
          </a:endParaRPr>
        </a:p>
        <a:p>
          <a:pPr algn="ctr"/>
          <a:r>
            <a:rPr lang="en-GB" sz="1100" b="1">
              <a:solidFill>
                <a:schemeClr val="dk1"/>
              </a:solidFill>
              <a:effectLst/>
              <a:latin typeface="+mn-lt"/>
              <a:ea typeface="+mn-ea"/>
              <a:cs typeface="+mn-cs"/>
            </a:rPr>
            <a:t>If you have any queries please contact</a:t>
          </a:r>
          <a:r>
            <a:rPr lang="en-GB" sz="1100" b="1" baseline="0">
              <a:solidFill>
                <a:schemeClr val="dk1"/>
              </a:solidFill>
              <a:effectLst/>
              <a:latin typeface="+mn-lt"/>
              <a:ea typeface="+mn-ea"/>
              <a:cs typeface="+mn-cs"/>
            </a:rPr>
            <a:t> the awards team at  </a:t>
          </a:r>
          <a:r>
            <a:rPr lang="en-GB" sz="1100" b="1">
              <a:solidFill>
                <a:schemeClr val="dk1"/>
              </a:solidFill>
              <a:effectLst/>
              <a:latin typeface="+mn-lt"/>
              <a:ea typeface="+mn-ea"/>
              <a:cs typeface="+mn-cs"/>
            </a:rPr>
            <a:t>Youth Scotland on 0131 554 2561 or email</a:t>
          </a:r>
          <a:r>
            <a:rPr lang="en-GB" sz="1100" b="1" baseline="0">
              <a:solidFill>
                <a:schemeClr val="dk1"/>
              </a:solidFill>
              <a:effectLst/>
              <a:latin typeface="+mn-lt"/>
              <a:ea typeface="+mn-ea"/>
              <a:cs typeface="+mn-cs"/>
            </a:rPr>
            <a:t> </a:t>
          </a:r>
          <a:r>
            <a:rPr lang="en-GB" sz="1100" b="1" u="sng">
              <a:solidFill>
                <a:schemeClr val="tx2"/>
              </a:solidFill>
              <a:effectLst/>
              <a:latin typeface="+mn-lt"/>
              <a:ea typeface="+mn-ea"/>
              <a:cs typeface="+mn-cs"/>
            </a:rPr>
            <a:t>awards@youthscotland.org.uk</a:t>
          </a:r>
          <a:endParaRPr lang="en-GB" sz="1000">
            <a:solidFill>
              <a:schemeClr val="tx2"/>
            </a:solidFill>
            <a:effectLst/>
          </a:endParaRPr>
        </a:p>
        <a:p>
          <a:pPr algn="ctr"/>
          <a:r>
            <a:rPr lang="en-GB" sz="1100">
              <a:solidFill>
                <a:schemeClr val="tx2"/>
              </a:solidFill>
              <a:effectLst/>
              <a:latin typeface="+mn-lt"/>
              <a:ea typeface="+mn-ea"/>
              <a:cs typeface="+mn-cs"/>
            </a:rPr>
            <a:t>     </a:t>
          </a:r>
          <a:endParaRPr lang="en-GB" sz="1000">
            <a:solidFill>
              <a:schemeClr val="tx2"/>
            </a:solidFill>
            <a:effectLst/>
          </a:endParaRPr>
        </a:p>
        <a:p>
          <a:pPr algn="ctr"/>
          <a:r>
            <a:rPr lang="en-GB" sz="1100" b="1">
              <a:solidFill>
                <a:schemeClr val="tx2"/>
              </a:solidFill>
              <a:effectLst/>
              <a:latin typeface="+mn-lt"/>
              <a:ea typeface="+mn-ea"/>
              <a:cs typeface="+mn-cs"/>
            </a:rPr>
            <a:t>www.youthscotland.org.uk</a:t>
          </a:r>
          <a:r>
            <a:rPr lang="en-GB" sz="1100" b="1" baseline="0">
              <a:solidFill>
                <a:schemeClr val="tx2"/>
              </a:solidFill>
              <a:effectLst/>
              <a:latin typeface="+mn-lt"/>
              <a:ea typeface="+mn-ea"/>
              <a:cs typeface="+mn-cs"/>
            </a:rPr>
            <a:t> </a:t>
          </a:r>
          <a:endParaRPr lang="en-GB" sz="1000">
            <a:solidFill>
              <a:schemeClr val="tx2"/>
            </a:solidFill>
            <a:effectLst/>
          </a:endParaRPr>
        </a:p>
        <a:p>
          <a:pPr algn="ctr"/>
          <a:endParaRPr lang="en-GB" sz="1000" b="1">
            <a:solidFill>
              <a:schemeClr val="dk1"/>
            </a:solidFill>
            <a:latin typeface="Arial" panose="020B0604020202020204" pitchFamily="34" charset="0"/>
            <a:ea typeface="+mn-ea"/>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1205876</xdr:colOff>
      <xdr:row>34</xdr:row>
      <xdr:rowOff>42333</xdr:rowOff>
    </xdr:from>
    <xdr:to>
      <xdr:col>11</xdr:col>
      <xdr:colOff>1359688</xdr:colOff>
      <xdr:row>35</xdr:row>
      <xdr:rowOff>74084</xdr:rowOff>
    </xdr:to>
    <xdr:sp macro="" textlink="">
      <xdr:nvSpPr>
        <xdr:cNvPr id="4" name="Rectangle 3">
          <a:extLst>
            <a:ext uri="{FF2B5EF4-FFF2-40B4-BE49-F238E27FC236}">
              <a16:creationId xmlns:a16="http://schemas.microsoft.com/office/drawing/2014/main" id="{A399D944-3D6C-ABC1-0336-EF8F0FBDB72F}"/>
            </a:ext>
          </a:extLst>
        </xdr:cNvPr>
        <xdr:cNvSpPr/>
      </xdr:nvSpPr>
      <xdr:spPr>
        <a:xfrm>
          <a:off x="9139641" y="8076951"/>
          <a:ext cx="201084" cy="188633"/>
        </a:xfrm>
        <a:prstGeom prst="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editAs="oneCell">
    <xdr:from>
      <xdr:col>1</xdr:col>
      <xdr:colOff>200025</xdr:colOff>
      <xdr:row>2</xdr:row>
      <xdr:rowOff>0</xdr:rowOff>
    </xdr:from>
    <xdr:to>
      <xdr:col>3</xdr:col>
      <xdr:colOff>409575</xdr:colOff>
      <xdr:row>5</xdr:row>
      <xdr:rowOff>19050</xdr:rowOff>
    </xdr:to>
    <xdr:pic>
      <xdr:nvPicPr>
        <xdr:cNvPr id="1256945" name="Picture 1">
          <a:extLst>
            <a:ext uri="{FF2B5EF4-FFF2-40B4-BE49-F238E27FC236}">
              <a16:creationId xmlns:a16="http://schemas.microsoft.com/office/drawing/2014/main" id="{0124F10D-891D-DA08-747D-6F0540BB81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171450"/>
          <a:ext cx="19621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180975</xdr:colOff>
      <xdr:row>1</xdr:row>
      <xdr:rowOff>114300</xdr:rowOff>
    </xdr:from>
    <xdr:to>
      <xdr:col>3</xdr:col>
      <xdr:colOff>485775</xdr:colOff>
      <xdr:row>5</xdr:row>
      <xdr:rowOff>95250</xdr:rowOff>
    </xdr:to>
    <xdr:pic>
      <xdr:nvPicPr>
        <xdr:cNvPr id="14729" name="Picture 3">
          <a:extLst>
            <a:ext uri="{FF2B5EF4-FFF2-40B4-BE49-F238E27FC236}">
              <a16:creationId xmlns:a16="http://schemas.microsoft.com/office/drawing/2014/main" id="{19CCA113-B77E-0956-20EC-8893B42316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247650"/>
          <a:ext cx="24098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641772</xdr:colOff>
      <xdr:row>34</xdr:row>
      <xdr:rowOff>51858</xdr:rowOff>
    </xdr:from>
    <xdr:to>
      <xdr:col>11</xdr:col>
      <xdr:colOff>850590</xdr:colOff>
      <xdr:row>35</xdr:row>
      <xdr:rowOff>74177</xdr:rowOff>
    </xdr:to>
    <xdr:sp macro="" textlink="">
      <xdr:nvSpPr>
        <xdr:cNvPr id="2" name="Rectangle 1">
          <a:extLst>
            <a:ext uri="{FF2B5EF4-FFF2-40B4-BE49-F238E27FC236}">
              <a16:creationId xmlns:a16="http://schemas.microsoft.com/office/drawing/2014/main" id="{A72C2D3B-3ED8-8E3B-1BFD-3ABDF9D97273}"/>
            </a:ext>
          </a:extLst>
        </xdr:cNvPr>
        <xdr:cNvSpPr/>
      </xdr:nvSpPr>
      <xdr:spPr>
        <a:xfrm>
          <a:off x="8579907" y="8014758"/>
          <a:ext cx="201084" cy="184151"/>
        </a:xfrm>
        <a:prstGeom prst="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editAs="oneCell">
    <xdr:from>
      <xdr:col>1</xdr:col>
      <xdr:colOff>200025</xdr:colOff>
      <xdr:row>2</xdr:row>
      <xdr:rowOff>0</xdr:rowOff>
    </xdr:from>
    <xdr:to>
      <xdr:col>3</xdr:col>
      <xdr:colOff>1409700</xdr:colOff>
      <xdr:row>5</xdr:row>
      <xdr:rowOff>19050</xdr:rowOff>
    </xdr:to>
    <xdr:pic>
      <xdr:nvPicPr>
        <xdr:cNvPr id="675170" name="Picture 1">
          <a:extLst>
            <a:ext uri="{FF2B5EF4-FFF2-40B4-BE49-F238E27FC236}">
              <a16:creationId xmlns:a16="http://schemas.microsoft.com/office/drawing/2014/main" id="{28F782CD-9773-E139-2140-12B79F455F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171450"/>
          <a:ext cx="19621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144780</xdr:colOff>
          <xdr:row>6</xdr:row>
          <xdr:rowOff>22860</xdr:rowOff>
        </xdr:from>
        <xdr:to>
          <xdr:col>1</xdr:col>
          <xdr:colOff>274320</xdr:colOff>
          <xdr:row>7</xdr:row>
          <xdr:rowOff>22860</xdr:rowOff>
        </xdr:to>
        <xdr:sp macro="" textlink="">
          <xdr:nvSpPr>
            <xdr:cNvPr id="674817" name="Check Box 1" hidden="1">
              <a:extLst>
                <a:ext uri="{63B3BB69-23CF-44E3-9099-C40C66FF867C}">
                  <a14:compatExt spid="_x0000_s674817"/>
                </a:ext>
                <a:ext uri="{FF2B5EF4-FFF2-40B4-BE49-F238E27FC236}">
                  <a16:creationId xmlns:a16="http://schemas.microsoft.com/office/drawing/2014/main" id="{F9A52216-9A06-1443-D199-9E98B2D271B3}"/>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76200</xdr:colOff>
      <xdr:row>7</xdr:row>
      <xdr:rowOff>47625</xdr:rowOff>
    </xdr:from>
    <xdr:to>
      <xdr:col>9</xdr:col>
      <xdr:colOff>76200</xdr:colOff>
      <xdr:row>26</xdr:row>
      <xdr:rowOff>9525</xdr:rowOff>
    </xdr:to>
    <xdr:graphicFrame macro="">
      <xdr:nvGraphicFramePr>
        <xdr:cNvPr id="1521719" name="Chart 1">
          <a:extLst>
            <a:ext uri="{FF2B5EF4-FFF2-40B4-BE49-F238E27FC236}">
              <a16:creationId xmlns:a16="http://schemas.microsoft.com/office/drawing/2014/main" id="{5BB38A9D-A9ED-B195-0629-EE3FF6262F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7</xdr:row>
      <xdr:rowOff>47625</xdr:rowOff>
    </xdr:from>
    <xdr:to>
      <xdr:col>18</xdr:col>
      <xdr:colOff>552450</xdr:colOff>
      <xdr:row>26</xdr:row>
      <xdr:rowOff>9525</xdr:rowOff>
    </xdr:to>
    <xdr:graphicFrame macro="">
      <xdr:nvGraphicFramePr>
        <xdr:cNvPr id="1521720" name="Chart 2">
          <a:extLst>
            <a:ext uri="{FF2B5EF4-FFF2-40B4-BE49-F238E27FC236}">
              <a16:creationId xmlns:a16="http://schemas.microsoft.com/office/drawing/2014/main" id="{0DA7D426-4FC2-227A-B231-43AE5C19C4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47625</xdr:colOff>
      <xdr:row>28</xdr:row>
      <xdr:rowOff>57150</xdr:rowOff>
    </xdr:from>
    <xdr:to>
      <xdr:col>9</xdr:col>
      <xdr:colOff>85725</xdr:colOff>
      <xdr:row>46</xdr:row>
      <xdr:rowOff>38100</xdr:rowOff>
    </xdr:to>
    <xdr:graphicFrame macro="">
      <xdr:nvGraphicFramePr>
        <xdr:cNvPr id="1521721" name="Chart 3">
          <a:extLst>
            <a:ext uri="{FF2B5EF4-FFF2-40B4-BE49-F238E27FC236}">
              <a16:creationId xmlns:a16="http://schemas.microsoft.com/office/drawing/2014/main" id="{C6F1BEB9-7194-0E5D-C3B2-56C1A9FF08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28575</xdr:colOff>
      <xdr:row>28</xdr:row>
      <xdr:rowOff>38100</xdr:rowOff>
    </xdr:from>
    <xdr:to>
      <xdr:col>18</xdr:col>
      <xdr:colOff>571500</xdr:colOff>
      <xdr:row>46</xdr:row>
      <xdr:rowOff>76200</xdr:rowOff>
    </xdr:to>
    <xdr:graphicFrame macro="">
      <xdr:nvGraphicFramePr>
        <xdr:cNvPr id="1521722" name="Chart 4">
          <a:extLst>
            <a:ext uri="{FF2B5EF4-FFF2-40B4-BE49-F238E27FC236}">
              <a16:creationId xmlns:a16="http://schemas.microsoft.com/office/drawing/2014/main" id="{3F88C06E-D7BD-8556-ACC3-D1AC7B81E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57150</xdr:colOff>
      <xdr:row>49</xdr:row>
      <xdr:rowOff>9525</xdr:rowOff>
    </xdr:from>
    <xdr:to>
      <xdr:col>18</xdr:col>
      <xdr:colOff>542925</xdr:colOff>
      <xdr:row>84</xdr:row>
      <xdr:rowOff>114300</xdr:rowOff>
    </xdr:to>
    <xdr:graphicFrame macro="">
      <xdr:nvGraphicFramePr>
        <xdr:cNvPr id="1521723" name="Chart 5">
          <a:extLst>
            <a:ext uri="{FF2B5EF4-FFF2-40B4-BE49-F238E27FC236}">
              <a16:creationId xmlns:a16="http://schemas.microsoft.com/office/drawing/2014/main" id="{E4A42F87-2747-3694-66A6-985AC19069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198120</xdr:colOff>
          <xdr:row>15</xdr:row>
          <xdr:rowOff>160020</xdr:rowOff>
        </xdr:from>
        <xdr:to>
          <xdr:col>13</xdr:col>
          <xdr:colOff>480060</xdr:colOff>
          <xdr:row>17</xdr:row>
          <xdr:rowOff>0</xdr:rowOff>
        </xdr:to>
        <xdr:sp macro="" textlink="">
          <xdr:nvSpPr>
            <xdr:cNvPr id="67596" name="Check Box 12" hidden="1">
              <a:extLst>
                <a:ext uri="{63B3BB69-23CF-44E3-9099-C40C66FF867C}">
                  <a14:compatExt spid="_x0000_s67596"/>
                </a:ext>
                <a:ext uri="{FF2B5EF4-FFF2-40B4-BE49-F238E27FC236}">
                  <a16:creationId xmlns:a16="http://schemas.microsoft.com/office/drawing/2014/main" id="{34034F2D-543E-2FA4-9C18-8A7508E133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15</xdr:row>
          <xdr:rowOff>160020</xdr:rowOff>
        </xdr:from>
        <xdr:to>
          <xdr:col>14</xdr:col>
          <xdr:colOff>502920</xdr:colOff>
          <xdr:row>17</xdr:row>
          <xdr:rowOff>0</xdr:rowOff>
        </xdr:to>
        <xdr:sp macro="" textlink="">
          <xdr:nvSpPr>
            <xdr:cNvPr id="67597" name="Check Box 13" hidden="1">
              <a:extLst>
                <a:ext uri="{63B3BB69-23CF-44E3-9099-C40C66FF867C}">
                  <a14:compatExt spid="_x0000_s67597"/>
                </a:ext>
                <a:ext uri="{FF2B5EF4-FFF2-40B4-BE49-F238E27FC236}">
                  <a16:creationId xmlns:a16="http://schemas.microsoft.com/office/drawing/2014/main" id="{BC73E098-57A1-B4D1-395B-5C2E193F88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15</xdr:row>
          <xdr:rowOff>152400</xdr:rowOff>
        </xdr:from>
        <xdr:to>
          <xdr:col>2</xdr:col>
          <xdr:colOff>480060</xdr:colOff>
          <xdr:row>17</xdr:row>
          <xdr:rowOff>0</xdr:rowOff>
        </xdr:to>
        <xdr:sp macro="" textlink="">
          <xdr:nvSpPr>
            <xdr:cNvPr id="67598" name="Check Box 14" hidden="1">
              <a:extLst>
                <a:ext uri="{63B3BB69-23CF-44E3-9099-C40C66FF867C}">
                  <a14:compatExt spid="_x0000_s67598"/>
                </a:ext>
                <a:ext uri="{FF2B5EF4-FFF2-40B4-BE49-F238E27FC236}">
                  <a16:creationId xmlns:a16="http://schemas.microsoft.com/office/drawing/2014/main" id="{43F78E72-86EA-1FF4-3DCB-4066C343E6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18</xdr:row>
          <xdr:rowOff>160020</xdr:rowOff>
        </xdr:from>
        <xdr:to>
          <xdr:col>2</xdr:col>
          <xdr:colOff>480060</xdr:colOff>
          <xdr:row>20</xdr:row>
          <xdr:rowOff>7620</xdr:rowOff>
        </xdr:to>
        <xdr:sp macro="" textlink="">
          <xdr:nvSpPr>
            <xdr:cNvPr id="67599" name="Check Box 15" hidden="1">
              <a:extLst>
                <a:ext uri="{63B3BB69-23CF-44E3-9099-C40C66FF867C}">
                  <a14:compatExt spid="_x0000_s67599"/>
                </a:ext>
                <a:ext uri="{FF2B5EF4-FFF2-40B4-BE49-F238E27FC236}">
                  <a16:creationId xmlns:a16="http://schemas.microsoft.com/office/drawing/2014/main" id="{2D805586-2C17-0B9A-085D-DE5B834847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19</xdr:row>
          <xdr:rowOff>175260</xdr:rowOff>
        </xdr:from>
        <xdr:to>
          <xdr:col>2</xdr:col>
          <xdr:colOff>480060</xdr:colOff>
          <xdr:row>21</xdr:row>
          <xdr:rowOff>22860</xdr:rowOff>
        </xdr:to>
        <xdr:sp macro="" textlink="">
          <xdr:nvSpPr>
            <xdr:cNvPr id="67600" name="Check Box 16" hidden="1">
              <a:extLst>
                <a:ext uri="{63B3BB69-23CF-44E3-9099-C40C66FF867C}">
                  <a14:compatExt spid="_x0000_s67600"/>
                </a:ext>
                <a:ext uri="{FF2B5EF4-FFF2-40B4-BE49-F238E27FC236}">
                  <a16:creationId xmlns:a16="http://schemas.microsoft.com/office/drawing/2014/main" id="{5B3EED2D-6A41-5522-91A6-CEA980A189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20</xdr:row>
          <xdr:rowOff>182880</xdr:rowOff>
        </xdr:from>
        <xdr:to>
          <xdr:col>2</xdr:col>
          <xdr:colOff>480060</xdr:colOff>
          <xdr:row>22</xdr:row>
          <xdr:rowOff>22860</xdr:rowOff>
        </xdr:to>
        <xdr:sp macro="" textlink="">
          <xdr:nvSpPr>
            <xdr:cNvPr id="67601" name="Check Box 17" hidden="1">
              <a:extLst>
                <a:ext uri="{63B3BB69-23CF-44E3-9099-C40C66FF867C}">
                  <a14:compatExt spid="_x0000_s67601"/>
                </a:ext>
                <a:ext uri="{FF2B5EF4-FFF2-40B4-BE49-F238E27FC236}">
                  <a16:creationId xmlns:a16="http://schemas.microsoft.com/office/drawing/2014/main" id="{7CC5DBC3-0BB6-83A9-096D-C3FD3AD090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23</xdr:row>
          <xdr:rowOff>182880</xdr:rowOff>
        </xdr:from>
        <xdr:to>
          <xdr:col>2</xdr:col>
          <xdr:colOff>480060</xdr:colOff>
          <xdr:row>25</xdr:row>
          <xdr:rowOff>7620</xdr:rowOff>
        </xdr:to>
        <xdr:sp macro="" textlink="">
          <xdr:nvSpPr>
            <xdr:cNvPr id="67602" name="Check Box 18" hidden="1">
              <a:extLst>
                <a:ext uri="{63B3BB69-23CF-44E3-9099-C40C66FF867C}">
                  <a14:compatExt spid="_x0000_s67602"/>
                </a:ext>
                <a:ext uri="{FF2B5EF4-FFF2-40B4-BE49-F238E27FC236}">
                  <a16:creationId xmlns:a16="http://schemas.microsoft.com/office/drawing/2014/main" id="{B4A90048-57D4-B715-2F91-346FBA3BD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24</xdr:row>
          <xdr:rowOff>182880</xdr:rowOff>
        </xdr:from>
        <xdr:to>
          <xdr:col>2</xdr:col>
          <xdr:colOff>480060</xdr:colOff>
          <xdr:row>26</xdr:row>
          <xdr:rowOff>30480</xdr:rowOff>
        </xdr:to>
        <xdr:sp macro="" textlink="">
          <xdr:nvSpPr>
            <xdr:cNvPr id="67604" name="Check Box 20" hidden="1">
              <a:extLst>
                <a:ext uri="{63B3BB69-23CF-44E3-9099-C40C66FF867C}">
                  <a14:compatExt spid="_x0000_s67604"/>
                </a:ext>
                <a:ext uri="{FF2B5EF4-FFF2-40B4-BE49-F238E27FC236}">
                  <a16:creationId xmlns:a16="http://schemas.microsoft.com/office/drawing/2014/main" id="{9C775878-714B-D368-642B-618A82CCDC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59</xdr:row>
          <xdr:rowOff>144780</xdr:rowOff>
        </xdr:from>
        <xdr:to>
          <xdr:col>2</xdr:col>
          <xdr:colOff>480060</xdr:colOff>
          <xdr:row>60</xdr:row>
          <xdr:rowOff>182880</xdr:rowOff>
        </xdr:to>
        <xdr:sp macro="" textlink="">
          <xdr:nvSpPr>
            <xdr:cNvPr id="67605" name="Check Box 21" hidden="1">
              <a:extLst>
                <a:ext uri="{63B3BB69-23CF-44E3-9099-C40C66FF867C}">
                  <a14:compatExt spid="_x0000_s67605"/>
                </a:ext>
                <a:ext uri="{FF2B5EF4-FFF2-40B4-BE49-F238E27FC236}">
                  <a16:creationId xmlns:a16="http://schemas.microsoft.com/office/drawing/2014/main" id="{11360E19-37EB-F1D5-661B-4A4E140DC8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27</xdr:row>
          <xdr:rowOff>152400</xdr:rowOff>
        </xdr:from>
        <xdr:to>
          <xdr:col>2</xdr:col>
          <xdr:colOff>480060</xdr:colOff>
          <xdr:row>29</xdr:row>
          <xdr:rowOff>7620</xdr:rowOff>
        </xdr:to>
        <xdr:sp macro="" textlink="">
          <xdr:nvSpPr>
            <xdr:cNvPr id="67607" name="Check Box 23" hidden="1">
              <a:extLst>
                <a:ext uri="{63B3BB69-23CF-44E3-9099-C40C66FF867C}">
                  <a14:compatExt spid="_x0000_s67607"/>
                </a:ext>
                <a:ext uri="{FF2B5EF4-FFF2-40B4-BE49-F238E27FC236}">
                  <a16:creationId xmlns:a16="http://schemas.microsoft.com/office/drawing/2014/main" id="{9454C31C-36AE-96A0-B5BD-E37643D25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28</xdr:row>
          <xdr:rowOff>152400</xdr:rowOff>
        </xdr:from>
        <xdr:to>
          <xdr:col>2</xdr:col>
          <xdr:colOff>480060</xdr:colOff>
          <xdr:row>30</xdr:row>
          <xdr:rowOff>7620</xdr:rowOff>
        </xdr:to>
        <xdr:sp macro="" textlink="">
          <xdr:nvSpPr>
            <xdr:cNvPr id="67608" name="Check Box 24" hidden="1">
              <a:extLst>
                <a:ext uri="{63B3BB69-23CF-44E3-9099-C40C66FF867C}">
                  <a14:compatExt spid="_x0000_s67608"/>
                </a:ext>
                <a:ext uri="{FF2B5EF4-FFF2-40B4-BE49-F238E27FC236}">
                  <a16:creationId xmlns:a16="http://schemas.microsoft.com/office/drawing/2014/main" id="{9644582F-D7CD-7CF5-77E0-6E04C84A8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29</xdr:row>
          <xdr:rowOff>160020</xdr:rowOff>
        </xdr:from>
        <xdr:to>
          <xdr:col>2</xdr:col>
          <xdr:colOff>480060</xdr:colOff>
          <xdr:row>31</xdr:row>
          <xdr:rowOff>22860</xdr:rowOff>
        </xdr:to>
        <xdr:sp macro="" textlink="">
          <xdr:nvSpPr>
            <xdr:cNvPr id="67609" name="Check Box 25" hidden="1">
              <a:extLst>
                <a:ext uri="{63B3BB69-23CF-44E3-9099-C40C66FF867C}">
                  <a14:compatExt spid="_x0000_s67609"/>
                </a:ext>
                <a:ext uri="{FF2B5EF4-FFF2-40B4-BE49-F238E27FC236}">
                  <a16:creationId xmlns:a16="http://schemas.microsoft.com/office/drawing/2014/main" id="{7BA7E230-B51D-3C6A-0619-0FE1C315C1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30</xdr:row>
          <xdr:rowOff>175260</xdr:rowOff>
        </xdr:from>
        <xdr:to>
          <xdr:col>2</xdr:col>
          <xdr:colOff>480060</xdr:colOff>
          <xdr:row>32</xdr:row>
          <xdr:rowOff>22860</xdr:rowOff>
        </xdr:to>
        <xdr:sp macro="" textlink="">
          <xdr:nvSpPr>
            <xdr:cNvPr id="67610" name="Check Box 26" hidden="1">
              <a:extLst>
                <a:ext uri="{63B3BB69-23CF-44E3-9099-C40C66FF867C}">
                  <a14:compatExt spid="_x0000_s67610"/>
                </a:ext>
                <a:ext uri="{FF2B5EF4-FFF2-40B4-BE49-F238E27FC236}">
                  <a16:creationId xmlns:a16="http://schemas.microsoft.com/office/drawing/2014/main" id="{78385CF2-F22B-5099-1FFA-85808A6212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31</xdr:row>
          <xdr:rowOff>160020</xdr:rowOff>
        </xdr:from>
        <xdr:to>
          <xdr:col>2</xdr:col>
          <xdr:colOff>480060</xdr:colOff>
          <xdr:row>33</xdr:row>
          <xdr:rowOff>22860</xdr:rowOff>
        </xdr:to>
        <xdr:sp macro="" textlink="">
          <xdr:nvSpPr>
            <xdr:cNvPr id="67612" name="Check Box 28" hidden="1">
              <a:extLst>
                <a:ext uri="{63B3BB69-23CF-44E3-9099-C40C66FF867C}">
                  <a14:compatExt spid="_x0000_s67612"/>
                </a:ext>
                <a:ext uri="{FF2B5EF4-FFF2-40B4-BE49-F238E27FC236}">
                  <a16:creationId xmlns:a16="http://schemas.microsoft.com/office/drawing/2014/main" id="{FF1D65E0-D5AF-566C-C96D-76334046EC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34</xdr:row>
          <xdr:rowOff>160020</xdr:rowOff>
        </xdr:from>
        <xdr:to>
          <xdr:col>2</xdr:col>
          <xdr:colOff>480060</xdr:colOff>
          <xdr:row>36</xdr:row>
          <xdr:rowOff>7620</xdr:rowOff>
        </xdr:to>
        <xdr:sp macro="" textlink="">
          <xdr:nvSpPr>
            <xdr:cNvPr id="67613" name="Check Box 29" hidden="1">
              <a:extLst>
                <a:ext uri="{63B3BB69-23CF-44E3-9099-C40C66FF867C}">
                  <a14:compatExt spid="_x0000_s67613"/>
                </a:ext>
                <a:ext uri="{FF2B5EF4-FFF2-40B4-BE49-F238E27FC236}">
                  <a16:creationId xmlns:a16="http://schemas.microsoft.com/office/drawing/2014/main" id="{5A0AC798-AD69-7B38-F771-73D8E72E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37</xdr:row>
          <xdr:rowOff>152400</xdr:rowOff>
        </xdr:from>
        <xdr:to>
          <xdr:col>2</xdr:col>
          <xdr:colOff>480060</xdr:colOff>
          <xdr:row>39</xdr:row>
          <xdr:rowOff>7620</xdr:rowOff>
        </xdr:to>
        <xdr:sp macro="" textlink="">
          <xdr:nvSpPr>
            <xdr:cNvPr id="67615" name="Check Box 31" hidden="1">
              <a:extLst>
                <a:ext uri="{63B3BB69-23CF-44E3-9099-C40C66FF867C}">
                  <a14:compatExt spid="_x0000_s67615"/>
                </a:ext>
                <a:ext uri="{FF2B5EF4-FFF2-40B4-BE49-F238E27FC236}">
                  <a16:creationId xmlns:a16="http://schemas.microsoft.com/office/drawing/2014/main" id="{90BE3DC6-713B-D12E-248C-62B8F07AF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40</xdr:row>
          <xdr:rowOff>160020</xdr:rowOff>
        </xdr:from>
        <xdr:to>
          <xdr:col>2</xdr:col>
          <xdr:colOff>480060</xdr:colOff>
          <xdr:row>42</xdr:row>
          <xdr:rowOff>22860</xdr:rowOff>
        </xdr:to>
        <xdr:sp macro="" textlink="">
          <xdr:nvSpPr>
            <xdr:cNvPr id="67617" name="Check Box 33" hidden="1">
              <a:extLst>
                <a:ext uri="{63B3BB69-23CF-44E3-9099-C40C66FF867C}">
                  <a14:compatExt spid="_x0000_s67617"/>
                </a:ext>
                <a:ext uri="{FF2B5EF4-FFF2-40B4-BE49-F238E27FC236}">
                  <a16:creationId xmlns:a16="http://schemas.microsoft.com/office/drawing/2014/main" id="{3337A29D-E721-8B62-4064-D12A48E5CC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41</xdr:row>
          <xdr:rowOff>160020</xdr:rowOff>
        </xdr:from>
        <xdr:to>
          <xdr:col>2</xdr:col>
          <xdr:colOff>480060</xdr:colOff>
          <xdr:row>43</xdr:row>
          <xdr:rowOff>22860</xdr:rowOff>
        </xdr:to>
        <xdr:sp macro="" textlink="">
          <xdr:nvSpPr>
            <xdr:cNvPr id="67618" name="Check Box 34" hidden="1">
              <a:extLst>
                <a:ext uri="{63B3BB69-23CF-44E3-9099-C40C66FF867C}">
                  <a14:compatExt spid="_x0000_s67618"/>
                </a:ext>
                <a:ext uri="{FF2B5EF4-FFF2-40B4-BE49-F238E27FC236}">
                  <a16:creationId xmlns:a16="http://schemas.microsoft.com/office/drawing/2014/main" id="{248C62A4-CE5E-50F1-C98E-450240D698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42</xdr:row>
          <xdr:rowOff>144780</xdr:rowOff>
        </xdr:from>
        <xdr:to>
          <xdr:col>2</xdr:col>
          <xdr:colOff>480060</xdr:colOff>
          <xdr:row>44</xdr:row>
          <xdr:rowOff>0</xdr:rowOff>
        </xdr:to>
        <xdr:sp macro="" textlink="">
          <xdr:nvSpPr>
            <xdr:cNvPr id="67619" name="Check Box 35" hidden="1">
              <a:extLst>
                <a:ext uri="{63B3BB69-23CF-44E3-9099-C40C66FF867C}">
                  <a14:compatExt spid="_x0000_s67619"/>
                </a:ext>
                <a:ext uri="{FF2B5EF4-FFF2-40B4-BE49-F238E27FC236}">
                  <a16:creationId xmlns:a16="http://schemas.microsoft.com/office/drawing/2014/main" id="{8588E576-93BD-C53D-4641-D75B822FEB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45</xdr:row>
          <xdr:rowOff>160020</xdr:rowOff>
        </xdr:from>
        <xdr:to>
          <xdr:col>2</xdr:col>
          <xdr:colOff>480060</xdr:colOff>
          <xdr:row>47</xdr:row>
          <xdr:rowOff>7620</xdr:rowOff>
        </xdr:to>
        <xdr:sp macro="" textlink="">
          <xdr:nvSpPr>
            <xdr:cNvPr id="67620" name="Check Box 36" hidden="1">
              <a:extLst>
                <a:ext uri="{63B3BB69-23CF-44E3-9099-C40C66FF867C}">
                  <a14:compatExt spid="_x0000_s67620"/>
                </a:ext>
                <a:ext uri="{FF2B5EF4-FFF2-40B4-BE49-F238E27FC236}">
                  <a16:creationId xmlns:a16="http://schemas.microsoft.com/office/drawing/2014/main" id="{BF2E6829-B0A3-2158-663E-FEAB2DF0E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48</xdr:row>
          <xdr:rowOff>175260</xdr:rowOff>
        </xdr:from>
        <xdr:to>
          <xdr:col>2</xdr:col>
          <xdr:colOff>480060</xdr:colOff>
          <xdr:row>50</xdr:row>
          <xdr:rowOff>22860</xdr:rowOff>
        </xdr:to>
        <xdr:sp macro="" textlink="">
          <xdr:nvSpPr>
            <xdr:cNvPr id="67621" name="Check Box 37" hidden="1">
              <a:extLst>
                <a:ext uri="{63B3BB69-23CF-44E3-9099-C40C66FF867C}">
                  <a14:compatExt spid="_x0000_s67621"/>
                </a:ext>
                <a:ext uri="{FF2B5EF4-FFF2-40B4-BE49-F238E27FC236}">
                  <a16:creationId xmlns:a16="http://schemas.microsoft.com/office/drawing/2014/main" id="{6A4C8D34-C705-95F5-168F-A8431D8D1D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51</xdr:row>
          <xdr:rowOff>152400</xdr:rowOff>
        </xdr:from>
        <xdr:to>
          <xdr:col>2</xdr:col>
          <xdr:colOff>480060</xdr:colOff>
          <xdr:row>53</xdr:row>
          <xdr:rowOff>0</xdr:rowOff>
        </xdr:to>
        <xdr:sp macro="" textlink="">
          <xdr:nvSpPr>
            <xdr:cNvPr id="67622" name="Check Box 38" hidden="1">
              <a:extLst>
                <a:ext uri="{63B3BB69-23CF-44E3-9099-C40C66FF867C}">
                  <a14:compatExt spid="_x0000_s67622"/>
                </a:ext>
                <a:ext uri="{FF2B5EF4-FFF2-40B4-BE49-F238E27FC236}">
                  <a16:creationId xmlns:a16="http://schemas.microsoft.com/office/drawing/2014/main" id="{875BF482-7111-7114-0ADC-AEDD4344D4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54</xdr:row>
          <xdr:rowOff>175260</xdr:rowOff>
        </xdr:from>
        <xdr:to>
          <xdr:col>2</xdr:col>
          <xdr:colOff>480060</xdr:colOff>
          <xdr:row>56</xdr:row>
          <xdr:rowOff>7620</xdr:rowOff>
        </xdr:to>
        <xdr:sp macro="" textlink="">
          <xdr:nvSpPr>
            <xdr:cNvPr id="67623" name="Check Box 39" hidden="1">
              <a:extLst>
                <a:ext uri="{63B3BB69-23CF-44E3-9099-C40C66FF867C}">
                  <a14:compatExt spid="_x0000_s67623"/>
                </a:ext>
                <a:ext uri="{FF2B5EF4-FFF2-40B4-BE49-F238E27FC236}">
                  <a16:creationId xmlns:a16="http://schemas.microsoft.com/office/drawing/2014/main" id="{8020DA0E-0906-965F-EB90-954E7DC32C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55</xdr:row>
          <xdr:rowOff>175260</xdr:rowOff>
        </xdr:from>
        <xdr:to>
          <xdr:col>2</xdr:col>
          <xdr:colOff>480060</xdr:colOff>
          <xdr:row>57</xdr:row>
          <xdr:rowOff>22860</xdr:rowOff>
        </xdr:to>
        <xdr:sp macro="" textlink="">
          <xdr:nvSpPr>
            <xdr:cNvPr id="67624" name="Check Box 40" hidden="1">
              <a:extLst>
                <a:ext uri="{63B3BB69-23CF-44E3-9099-C40C66FF867C}">
                  <a14:compatExt spid="_x0000_s67624"/>
                </a:ext>
                <a:ext uri="{FF2B5EF4-FFF2-40B4-BE49-F238E27FC236}">
                  <a16:creationId xmlns:a16="http://schemas.microsoft.com/office/drawing/2014/main" id="{7544D9CC-505E-7559-3152-15792E38CB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62</xdr:row>
          <xdr:rowOff>152400</xdr:rowOff>
        </xdr:from>
        <xdr:to>
          <xdr:col>2</xdr:col>
          <xdr:colOff>480060</xdr:colOff>
          <xdr:row>64</xdr:row>
          <xdr:rowOff>0</xdr:rowOff>
        </xdr:to>
        <xdr:sp macro="" textlink="">
          <xdr:nvSpPr>
            <xdr:cNvPr id="67625" name="Check Box 41" hidden="1">
              <a:extLst>
                <a:ext uri="{63B3BB69-23CF-44E3-9099-C40C66FF867C}">
                  <a14:compatExt spid="_x0000_s67625"/>
                </a:ext>
                <a:ext uri="{FF2B5EF4-FFF2-40B4-BE49-F238E27FC236}">
                  <a16:creationId xmlns:a16="http://schemas.microsoft.com/office/drawing/2014/main" id="{09D54A71-E602-000A-7ACA-5E5B0229F8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63</xdr:row>
          <xdr:rowOff>152400</xdr:rowOff>
        </xdr:from>
        <xdr:to>
          <xdr:col>2</xdr:col>
          <xdr:colOff>480060</xdr:colOff>
          <xdr:row>65</xdr:row>
          <xdr:rowOff>0</xdr:rowOff>
        </xdr:to>
        <xdr:sp macro="" textlink="">
          <xdr:nvSpPr>
            <xdr:cNvPr id="67626" name="Check Box 42" hidden="1">
              <a:extLst>
                <a:ext uri="{63B3BB69-23CF-44E3-9099-C40C66FF867C}">
                  <a14:compatExt spid="_x0000_s67626"/>
                </a:ext>
                <a:ext uri="{FF2B5EF4-FFF2-40B4-BE49-F238E27FC236}">
                  <a16:creationId xmlns:a16="http://schemas.microsoft.com/office/drawing/2014/main" id="{AA5660AD-5700-DFD5-5187-C4FA1AC10F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66</xdr:row>
          <xdr:rowOff>160020</xdr:rowOff>
        </xdr:from>
        <xdr:to>
          <xdr:col>2</xdr:col>
          <xdr:colOff>480060</xdr:colOff>
          <xdr:row>68</xdr:row>
          <xdr:rowOff>0</xdr:rowOff>
        </xdr:to>
        <xdr:sp macro="" textlink="">
          <xdr:nvSpPr>
            <xdr:cNvPr id="67627" name="Check Box 43" hidden="1">
              <a:extLst>
                <a:ext uri="{63B3BB69-23CF-44E3-9099-C40C66FF867C}">
                  <a14:compatExt spid="_x0000_s67627"/>
                </a:ext>
                <a:ext uri="{FF2B5EF4-FFF2-40B4-BE49-F238E27FC236}">
                  <a16:creationId xmlns:a16="http://schemas.microsoft.com/office/drawing/2014/main" id="{CEF35831-C54E-EE64-8FF2-3E965E4D0E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69</xdr:row>
          <xdr:rowOff>175260</xdr:rowOff>
        </xdr:from>
        <xdr:to>
          <xdr:col>2</xdr:col>
          <xdr:colOff>480060</xdr:colOff>
          <xdr:row>71</xdr:row>
          <xdr:rowOff>7620</xdr:rowOff>
        </xdr:to>
        <xdr:sp macro="" textlink="">
          <xdr:nvSpPr>
            <xdr:cNvPr id="67628" name="Check Box 44" hidden="1">
              <a:extLst>
                <a:ext uri="{63B3BB69-23CF-44E3-9099-C40C66FF867C}">
                  <a14:compatExt spid="_x0000_s67628"/>
                </a:ext>
                <a:ext uri="{FF2B5EF4-FFF2-40B4-BE49-F238E27FC236}">
                  <a16:creationId xmlns:a16="http://schemas.microsoft.com/office/drawing/2014/main" id="{C14B08F1-EEBA-75C7-A821-C634327B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72</xdr:row>
          <xdr:rowOff>144780</xdr:rowOff>
        </xdr:from>
        <xdr:to>
          <xdr:col>2</xdr:col>
          <xdr:colOff>480060</xdr:colOff>
          <xdr:row>74</xdr:row>
          <xdr:rowOff>0</xdr:rowOff>
        </xdr:to>
        <xdr:sp macro="" textlink="">
          <xdr:nvSpPr>
            <xdr:cNvPr id="67629" name="Check Box 45" hidden="1">
              <a:extLst>
                <a:ext uri="{63B3BB69-23CF-44E3-9099-C40C66FF867C}">
                  <a14:compatExt spid="_x0000_s67629"/>
                </a:ext>
                <a:ext uri="{FF2B5EF4-FFF2-40B4-BE49-F238E27FC236}">
                  <a16:creationId xmlns:a16="http://schemas.microsoft.com/office/drawing/2014/main" id="{28C3C1CB-AB9F-31AF-B583-6EBBB0CB4F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73</xdr:row>
          <xdr:rowOff>144780</xdr:rowOff>
        </xdr:from>
        <xdr:to>
          <xdr:col>2</xdr:col>
          <xdr:colOff>480060</xdr:colOff>
          <xdr:row>75</xdr:row>
          <xdr:rowOff>0</xdr:rowOff>
        </xdr:to>
        <xdr:sp macro="" textlink="">
          <xdr:nvSpPr>
            <xdr:cNvPr id="67630" name="Check Box 46" hidden="1">
              <a:extLst>
                <a:ext uri="{63B3BB69-23CF-44E3-9099-C40C66FF867C}">
                  <a14:compatExt spid="_x0000_s67630"/>
                </a:ext>
                <a:ext uri="{FF2B5EF4-FFF2-40B4-BE49-F238E27FC236}">
                  <a16:creationId xmlns:a16="http://schemas.microsoft.com/office/drawing/2014/main" id="{0E8234CF-96EB-8C3F-7EF2-08CAB73B00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18</xdr:row>
          <xdr:rowOff>152400</xdr:rowOff>
        </xdr:from>
        <xdr:to>
          <xdr:col>13</xdr:col>
          <xdr:colOff>480060</xdr:colOff>
          <xdr:row>20</xdr:row>
          <xdr:rowOff>1905</xdr:rowOff>
        </xdr:to>
        <xdr:sp macro="" textlink="">
          <xdr:nvSpPr>
            <xdr:cNvPr id="67631" name="Check Box 47" hidden="1">
              <a:extLst>
                <a:ext uri="{63B3BB69-23CF-44E3-9099-C40C66FF867C}">
                  <a14:compatExt spid="_x0000_s67631"/>
                </a:ext>
                <a:ext uri="{FF2B5EF4-FFF2-40B4-BE49-F238E27FC236}">
                  <a16:creationId xmlns:a16="http://schemas.microsoft.com/office/drawing/2014/main" id="{1C23AF00-07D3-A7BE-D987-509F2A3BA9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525780</xdr:colOff>
          <xdr:row>18</xdr:row>
          <xdr:rowOff>152400</xdr:rowOff>
        </xdr:from>
        <xdr:to>
          <xdr:col>14</xdr:col>
          <xdr:colOff>190500</xdr:colOff>
          <xdr:row>20</xdr:row>
          <xdr:rowOff>1905</xdr:rowOff>
        </xdr:to>
        <xdr:sp macro="" textlink="">
          <xdr:nvSpPr>
            <xdr:cNvPr id="67632" name="Check Box 48" hidden="1">
              <a:extLst>
                <a:ext uri="{63B3BB69-23CF-44E3-9099-C40C66FF867C}">
                  <a14:compatExt spid="_x0000_s67632"/>
                </a:ext>
                <a:ext uri="{FF2B5EF4-FFF2-40B4-BE49-F238E27FC236}">
                  <a16:creationId xmlns:a16="http://schemas.microsoft.com/office/drawing/2014/main" id="{6E08ECCA-36ED-60E3-0338-B08DB30AAA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18</xdr:row>
          <xdr:rowOff>152400</xdr:rowOff>
        </xdr:from>
        <xdr:to>
          <xdr:col>14</xdr:col>
          <xdr:colOff>518160</xdr:colOff>
          <xdr:row>20</xdr:row>
          <xdr:rowOff>1905</xdr:rowOff>
        </xdr:to>
        <xdr:sp macro="" textlink="">
          <xdr:nvSpPr>
            <xdr:cNvPr id="67633" name="Check Box 49" hidden="1">
              <a:extLst>
                <a:ext uri="{63B3BB69-23CF-44E3-9099-C40C66FF867C}">
                  <a14:compatExt spid="_x0000_s67633"/>
                </a:ext>
                <a:ext uri="{FF2B5EF4-FFF2-40B4-BE49-F238E27FC236}">
                  <a16:creationId xmlns:a16="http://schemas.microsoft.com/office/drawing/2014/main" id="{0A762B71-2BD7-3FBC-2E4A-9C9EA4C03C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27</xdr:row>
          <xdr:rowOff>137160</xdr:rowOff>
        </xdr:from>
        <xdr:to>
          <xdr:col>13</xdr:col>
          <xdr:colOff>495300</xdr:colOff>
          <xdr:row>29</xdr:row>
          <xdr:rowOff>1905</xdr:rowOff>
        </xdr:to>
        <xdr:sp macro="" textlink="">
          <xdr:nvSpPr>
            <xdr:cNvPr id="67637" name="Check Box 53" hidden="1">
              <a:extLst>
                <a:ext uri="{63B3BB69-23CF-44E3-9099-C40C66FF867C}">
                  <a14:compatExt spid="_x0000_s67637"/>
                </a:ext>
                <a:ext uri="{FF2B5EF4-FFF2-40B4-BE49-F238E27FC236}">
                  <a16:creationId xmlns:a16="http://schemas.microsoft.com/office/drawing/2014/main" id="{D43DE493-630F-1FC8-0E90-5C5628486C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533400</xdr:colOff>
          <xdr:row>27</xdr:row>
          <xdr:rowOff>137160</xdr:rowOff>
        </xdr:from>
        <xdr:to>
          <xdr:col>14</xdr:col>
          <xdr:colOff>198120</xdr:colOff>
          <xdr:row>29</xdr:row>
          <xdr:rowOff>0</xdr:rowOff>
        </xdr:to>
        <xdr:sp macro="" textlink="">
          <xdr:nvSpPr>
            <xdr:cNvPr id="67638" name="Check Box 54" hidden="1">
              <a:extLst>
                <a:ext uri="{63B3BB69-23CF-44E3-9099-C40C66FF867C}">
                  <a14:compatExt spid="_x0000_s67638"/>
                </a:ext>
                <a:ext uri="{FF2B5EF4-FFF2-40B4-BE49-F238E27FC236}">
                  <a16:creationId xmlns:a16="http://schemas.microsoft.com/office/drawing/2014/main" id="{C6545DB9-8E04-EC65-A00C-13B46D9644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220980</xdr:colOff>
          <xdr:row>27</xdr:row>
          <xdr:rowOff>137160</xdr:rowOff>
        </xdr:from>
        <xdr:to>
          <xdr:col>14</xdr:col>
          <xdr:colOff>495300</xdr:colOff>
          <xdr:row>29</xdr:row>
          <xdr:rowOff>1905</xdr:rowOff>
        </xdr:to>
        <xdr:sp macro="" textlink="">
          <xdr:nvSpPr>
            <xdr:cNvPr id="67639" name="Check Box 55" hidden="1">
              <a:extLst>
                <a:ext uri="{63B3BB69-23CF-44E3-9099-C40C66FF867C}">
                  <a14:compatExt spid="_x0000_s67639"/>
                </a:ext>
                <a:ext uri="{FF2B5EF4-FFF2-40B4-BE49-F238E27FC236}">
                  <a16:creationId xmlns:a16="http://schemas.microsoft.com/office/drawing/2014/main" id="{0ECD6914-8FDF-DBF4-2CFF-032D7A9B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34</xdr:row>
          <xdr:rowOff>152400</xdr:rowOff>
        </xdr:from>
        <xdr:to>
          <xdr:col>13</xdr:col>
          <xdr:colOff>487680</xdr:colOff>
          <xdr:row>36</xdr:row>
          <xdr:rowOff>0</xdr:rowOff>
        </xdr:to>
        <xdr:sp macro="" textlink="">
          <xdr:nvSpPr>
            <xdr:cNvPr id="67640" name="Check Box 56" hidden="1">
              <a:extLst>
                <a:ext uri="{63B3BB69-23CF-44E3-9099-C40C66FF867C}">
                  <a14:compatExt spid="_x0000_s67640"/>
                </a:ext>
                <a:ext uri="{FF2B5EF4-FFF2-40B4-BE49-F238E27FC236}">
                  <a16:creationId xmlns:a16="http://schemas.microsoft.com/office/drawing/2014/main" id="{B8633451-E26E-A9DD-A72E-6672634D63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525780</xdr:colOff>
          <xdr:row>34</xdr:row>
          <xdr:rowOff>152400</xdr:rowOff>
        </xdr:from>
        <xdr:to>
          <xdr:col>14</xdr:col>
          <xdr:colOff>190500</xdr:colOff>
          <xdr:row>36</xdr:row>
          <xdr:rowOff>7620</xdr:rowOff>
        </xdr:to>
        <xdr:sp macro="" textlink="">
          <xdr:nvSpPr>
            <xdr:cNvPr id="67641" name="Check Box 57" hidden="1">
              <a:extLst>
                <a:ext uri="{63B3BB69-23CF-44E3-9099-C40C66FF867C}">
                  <a14:compatExt spid="_x0000_s67641"/>
                </a:ext>
                <a:ext uri="{FF2B5EF4-FFF2-40B4-BE49-F238E27FC236}">
                  <a16:creationId xmlns:a16="http://schemas.microsoft.com/office/drawing/2014/main" id="{4BFF7898-C073-11FA-C5E4-C461BE0F8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34</xdr:row>
          <xdr:rowOff>152400</xdr:rowOff>
        </xdr:from>
        <xdr:to>
          <xdr:col>14</xdr:col>
          <xdr:colOff>502920</xdr:colOff>
          <xdr:row>36</xdr:row>
          <xdr:rowOff>0</xdr:rowOff>
        </xdr:to>
        <xdr:sp macro="" textlink="">
          <xdr:nvSpPr>
            <xdr:cNvPr id="67642" name="Check Box 58" hidden="1">
              <a:extLst>
                <a:ext uri="{63B3BB69-23CF-44E3-9099-C40C66FF867C}">
                  <a14:compatExt spid="_x0000_s67642"/>
                </a:ext>
                <a:ext uri="{FF2B5EF4-FFF2-40B4-BE49-F238E27FC236}">
                  <a16:creationId xmlns:a16="http://schemas.microsoft.com/office/drawing/2014/main" id="{7B27FCB5-DBC3-52CF-4B97-5C5BCCE155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58</xdr:row>
          <xdr:rowOff>160020</xdr:rowOff>
        </xdr:from>
        <xdr:to>
          <xdr:col>2</xdr:col>
          <xdr:colOff>480060</xdr:colOff>
          <xdr:row>60</xdr:row>
          <xdr:rowOff>7620</xdr:rowOff>
        </xdr:to>
        <xdr:sp macro="" textlink="">
          <xdr:nvSpPr>
            <xdr:cNvPr id="67676" name="Check Box 92" hidden="1">
              <a:extLst>
                <a:ext uri="{63B3BB69-23CF-44E3-9099-C40C66FF867C}">
                  <a14:compatExt spid="_x0000_s67676"/>
                </a:ext>
                <a:ext uri="{FF2B5EF4-FFF2-40B4-BE49-F238E27FC236}">
                  <a16:creationId xmlns:a16="http://schemas.microsoft.com/office/drawing/2014/main" id="{EDC1FDE1-1C20-F70A-F00C-927359F7DC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37</xdr:row>
          <xdr:rowOff>160020</xdr:rowOff>
        </xdr:from>
        <xdr:to>
          <xdr:col>13</xdr:col>
          <xdr:colOff>487680</xdr:colOff>
          <xdr:row>39</xdr:row>
          <xdr:rowOff>22860</xdr:rowOff>
        </xdr:to>
        <xdr:sp macro="" textlink="">
          <xdr:nvSpPr>
            <xdr:cNvPr id="67695" name="Check Box 111" hidden="1">
              <a:extLst>
                <a:ext uri="{63B3BB69-23CF-44E3-9099-C40C66FF867C}">
                  <a14:compatExt spid="_x0000_s67695"/>
                </a:ext>
                <a:ext uri="{FF2B5EF4-FFF2-40B4-BE49-F238E27FC236}">
                  <a16:creationId xmlns:a16="http://schemas.microsoft.com/office/drawing/2014/main" id="{1B0CEC07-6CD6-05EE-5077-FC063E4375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525780</xdr:colOff>
          <xdr:row>37</xdr:row>
          <xdr:rowOff>160020</xdr:rowOff>
        </xdr:from>
        <xdr:to>
          <xdr:col>14</xdr:col>
          <xdr:colOff>190500</xdr:colOff>
          <xdr:row>39</xdr:row>
          <xdr:rowOff>30480</xdr:rowOff>
        </xdr:to>
        <xdr:sp macro="" textlink="">
          <xdr:nvSpPr>
            <xdr:cNvPr id="67696" name="Check Box 112" hidden="1">
              <a:extLst>
                <a:ext uri="{63B3BB69-23CF-44E3-9099-C40C66FF867C}">
                  <a14:compatExt spid="_x0000_s67696"/>
                </a:ext>
                <a:ext uri="{FF2B5EF4-FFF2-40B4-BE49-F238E27FC236}">
                  <a16:creationId xmlns:a16="http://schemas.microsoft.com/office/drawing/2014/main" id="{59982278-4E92-8A63-347A-C1BADF89AE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37</xdr:row>
          <xdr:rowOff>160020</xdr:rowOff>
        </xdr:from>
        <xdr:to>
          <xdr:col>14</xdr:col>
          <xdr:colOff>502920</xdr:colOff>
          <xdr:row>39</xdr:row>
          <xdr:rowOff>22860</xdr:rowOff>
        </xdr:to>
        <xdr:sp macro="" textlink="">
          <xdr:nvSpPr>
            <xdr:cNvPr id="67697" name="Check Box 113" hidden="1">
              <a:extLst>
                <a:ext uri="{63B3BB69-23CF-44E3-9099-C40C66FF867C}">
                  <a14:compatExt spid="_x0000_s67697"/>
                </a:ext>
                <a:ext uri="{FF2B5EF4-FFF2-40B4-BE49-F238E27FC236}">
                  <a16:creationId xmlns:a16="http://schemas.microsoft.com/office/drawing/2014/main" id="{6EEAEA82-A600-97EC-265E-B5E5DE9BB8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40</xdr:row>
          <xdr:rowOff>144780</xdr:rowOff>
        </xdr:from>
        <xdr:to>
          <xdr:col>13</xdr:col>
          <xdr:colOff>487680</xdr:colOff>
          <xdr:row>42</xdr:row>
          <xdr:rowOff>0</xdr:rowOff>
        </xdr:to>
        <xdr:sp macro="" textlink="">
          <xdr:nvSpPr>
            <xdr:cNvPr id="67698" name="Check Box 114" hidden="1">
              <a:extLst>
                <a:ext uri="{63B3BB69-23CF-44E3-9099-C40C66FF867C}">
                  <a14:compatExt spid="_x0000_s67698"/>
                </a:ext>
                <a:ext uri="{FF2B5EF4-FFF2-40B4-BE49-F238E27FC236}">
                  <a16:creationId xmlns:a16="http://schemas.microsoft.com/office/drawing/2014/main" id="{A9EC37BA-DD44-77F2-BCDC-90BE6DC42C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525780</xdr:colOff>
          <xdr:row>40</xdr:row>
          <xdr:rowOff>144780</xdr:rowOff>
        </xdr:from>
        <xdr:to>
          <xdr:col>14</xdr:col>
          <xdr:colOff>190500</xdr:colOff>
          <xdr:row>42</xdr:row>
          <xdr:rowOff>7620</xdr:rowOff>
        </xdr:to>
        <xdr:sp macro="" textlink="">
          <xdr:nvSpPr>
            <xdr:cNvPr id="67699" name="Check Box 115" hidden="1">
              <a:extLst>
                <a:ext uri="{63B3BB69-23CF-44E3-9099-C40C66FF867C}">
                  <a14:compatExt spid="_x0000_s67699"/>
                </a:ext>
                <a:ext uri="{FF2B5EF4-FFF2-40B4-BE49-F238E27FC236}">
                  <a16:creationId xmlns:a16="http://schemas.microsoft.com/office/drawing/2014/main" id="{E771B764-6664-E595-4FA7-EFCB68FD7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40</xdr:row>
          <xdr:rowOff>144780</xdr:rowOff>
        </xdr:from>
        <xdr:to>
          <xdr:col>14</xdr:col>
          <xdr:colOff>502920</xdr:colOff>
          <xdr:row>42</xdr:row>
          <xdr:rowOff>0</xdr:rowOff>
        </xdr:to>
        <xdr:sp macro="" textlink="">
          <xdr:nvSpPr>
            <xdr:cNvPr id="67700" name="Check Box 116" hidden="1">
              <a:extLst>
                <a:ext uri="{63B3BB69-23CF-44E3-9099-C40C66FF867C}">
                  <a14:compatExt spid="_x0000_s67700"/>
                </a:ext>
                <a:ext uri="{FF2B5EF4-FFF2-40B4-BE49-F238E27FC236}">
                  <a16:creationId xmlns:a16="http://schemas.microsoft.com/office/drawing/2014/main" id="{71377C28-EF68-C2D2-5795-D48A2792C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45</xdr:row>
          <xdr:rowOff>152400</xdr:rowOff>
        </xdr:from>
        <xdr:to>
          <xdr:col>13</xdr:col>
          <xdr:colOff>487680</xdr:colOff>
          <xdr:row>47</xdr:row>
          <xdr:rowOff>0</xdr:rowOff>
        </xdr:to>
        <xdr:sp macro="" textlink="">
          <xdr:nvSpPr>
            <xdr:cNvPr id="67701" name="Check Box 117" hidden="1">
              <a:extLst>
                <a:ext uri="{63B3BB69-23CF-44E3-9099-C40C66FF867C}">
                  <a14:compatExt spid="_x0000_s67701"/>
                </a:ext>
                <a:ext uri="{FF2B5EF4-FFF2-40B4-BE49-F238E27FC236}">
                  <a16:creationId xmlns:a16="http://schemas.microsoft.com/office/drawing/2014/main" id="{A07F66BD-B3D2-5C5A-D2FA-D3B27F3570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525780</xdr:colOff>
          <xdr:row>45</xdr:row>
          <xdr:rowOff>152400</xdr:rowOff>
        </xdr:from>
        <xdr:to>
          <xdr:col>14</xdr:col>
          <xdr:colOff>190500</xdr:colOff>
          <xdr:row>47</xdr:row>
          <xdr:rowOff>7620</xdr:rowOff>
        </xdr:to>
        <xdr:sp macro="" textlink="">
          <xdr:nvSpPr>
            <xdr:cNvPr id="67702" name="Check Box 118" hidden="1">
              <a:extLst>
                <a:ext uri="{63B3BB69-23CF-44E3-9099-C40C66FF867C}">
                  <a14:compatExt spid="_x0000_s67702"/>
                </a:ext>
                <a:ext uri="{FF2B5EF4-FFF2-40B4-BE49-F238E27FC236}">
                  <a16:creationId xmlns:a16="http://schemas.microsoft.com/office/drawing/2014/main" id="{C634AAE1-4281-DE2A-E3FD-09FAD637B8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45</xdr:row>
          <xdr:rowOff>152400</xdr:rowOff>
        </xdr:from>
        <xdr:to>
          <xdr:col>14</xdr:col>
          <xdr:colOff>502920</xdr:colOff>
          <xdr:row>47</xdr:row>
          <xdr:rowOff>0</xdr:rowOff>
        </xdr:to>
        <xdr:sp macro="" textlink="">
          <xdr:nvSpPr>
            <xdr:cNvPr id="67703" name="Check Box 119" hidden="1">
              <a:extLst>
                <a:ext uri="{63B3BB69-23CF-44E3-9099-C40C66FF867C}">
                  <a14:compatExt spid="_x0000_s67703"/>
                </a:ext>
                <a:ext uri="{FF2B5EF4-FFF2-40B4-BE49-F238E27FC236}">
                  <a16:creationId xmlns:a16="http://schemas.microsoft.com/office/drawing/2014/main" id="{94E37586-3533-F11F-B8DB-0DE9531FA2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48</xdr:row>
          <xdr:rowOff>152400</xdr:rowOff>
        </xdr:from>
        <xdr:to>
          <xdr:col>13</xdr:col>
          <xdr:colOff>487680</xdr:colOff>
          <xdr:row>50</xdr:row>
          <xdr:rowOff>0</xdr:rowOff>
        </xdr:to>
        <xdr:sp macro="" textlink="">
          <xdr:nvSpPr>
            <xdr:cNvPr id="67704" name="Check Box 120" hidden="1">
              <a:extLst>
                <a:ext uri="{63B3BB69-23CF-44E3-9099-C40C66FF867C}">
                  <a14:compatExt spid="_x0000_s67704"/>
                </a:ext>
                <a:ext uri="{FF2B5EF4-FFF2-40B4-BE49-F238E27FC236}">
                  <a16:creationId xmlns:a16="http://schemas.microsoft.com/office/drawing/2014/main" id="{20D4B571-D789-1C46-429E-91EF5592C5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525780</xdr:colOff>
          <xdr:row>48</xdr:row>
          <xdr:rowOff>152400</xdr:rowOff>
        </xdr:from>
        <xdr:to>
          <xdr:col>14</xdr:col>
          <xdr:colOff>190500</xdr:colOff>
          <xdr:row>50</xdr:row>
          <xdr:rowOff>7620</xdr:rowOff>
        </xdr:to>
        <xdr:sp macro="" textlink="">
          <xdr:nvSpPr>
            <xdr:cNvPr id="67705" name="Check Box 121" hidden="1">
              <a:extLst>
                <a:ext uri="{63B3BB69-23CF-44E3-9099-C40C66FF867C}">
                  <a14:compatExt spid="_x0000_s67705"/>
                </a:ext>
                <a:ext uri="{FF2B5EF4-FFF2-40B4-BE49-F238E27FC236}">
                  <a16:creationId xmlns:a16="http://schemas.microsoft.com/office/drawing/2014/main" id="{0707B6E1-91FA-D5B5-9BDE-19A51D35C0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48</xdr:row>
          <xdr:rowOff>152400</xdr:rowOff>
        </xdr:from>
        <xdr:to>
          <xdr:col>14</xdr:col>
          <xdr:colOff>502920</xdr:colOff>
          <xdr:row>50</xdr:row>
          <xdr:rowOff>0</xdr:rowOff>
        </xdr:to>
        <xdr:sp macro="" textlink="">
          <xdr:nvSpPr>
            <xdr:cNvPr id="67706" name="Check Box 122" hidden="1">
              <a:extLst>
                <a:ext uri="{63B3BB69-23CF-44E3-9099-C40C66FF867C}">
                  <a14:compatExt spid="_x0000_s67706"/>
                </a:ext>
                <a:ext uri="{FF2B5EF4-FFF2-40B4-BE49-F238E27FC236}">
                  <a16:creationId xmlns:a16="http://schemas.microsoft.com/office/drawing/2014/main" id="{3357C62A-9491-4AF9-6CDA-04125AE20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51</xdr:row>
          <xdr:rowOff>160020</xdr:rowOff>
        </xdr:from>
        <xdr:to>
          <xdr:col>13</xdr:col>
          <xdr:colOff>487680</xdr:colOff>
          <xdr:row>53</xdr:row>
          <xdr:rowOff>7620</xdr:rowOff>
        </xdr:to>
        <xdr:sp macro="" textlink="">
          <xdr:nvSpPr>
            <xdr:cNvPr id="67707" name="Check Box 123" hidden="1">
              <a:extLst>
                <a:ext uri="{63B3BB69-23CF-44E3-9099-C40C66FF867C}">
                  <a14:compatExt spid="_x0000_s67707"/>
                </a:ext>
                <a:ext uri="{FF2B5EF4-FFF2-40B4-BE49-F238E27FC236}">
                  <a16:creationId xmlns:a16="http://schemas.microsoft.com/office/drawing/2014/main" id="{6CA9C44F-EEB3-56B0-B666-939967FF9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525780</xdr:colOff>
          <xdr:row>51</xdr:row>
          <xdr:rowOff>160020</xdr:rowOff>
        </xdr:from>
        <xdr:to>
          <xdr:col>14</xdr:col>
          <xdr:colOff>190500</xdr:colOff>
          <xdr:row>53</xdr:row>
          <xdr:rowOff>22860</xdr:rowOff>
        </xdr:to>
        <xdr:sp macro="" textlink="">
          <xdr:nvSpPr>
            <xdr:cNvPr id="67708" name="Check Box 124" hidden="1">
              <a:extLst>
                <a:ext uri="{63B3BB69-23CF-44E3-9099-C40C66FF867C}">
                  <a14:compatExt spid="_x0000_s67708"/>
                </a:ext>
                <a:ext uri="{FF2B5EF4-FFF2-40B4-BE49-F238E27FC236}">
                  <a16:creationId xmlns:a16="http://schemas.microsoft.com/office/drawing/2014/main" id="{4A8AC935-D732-1B20-5474-8B62B36E9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51</xdr:row>
          <xdr:rowOff>160020</xdr:rowOff>
        </xdr:from>
        <xdr:to>
          <xdr:col>14</xdr:col>
          <xdr:colOff>502920</xdr:colOff>
          <xdr:row>53</xdr:row>
          <xdr:rowOff>7620</xdr:rowOff>
        </xdr:to>
        <xdr:sp macro="" textlink="">
          <xdr:nvSpPr>
            <xdr:cNvPr id="67709" name="Check Box 125" hidden="1">
              <a:extLst>
                <a:ext uri="{63B3BB69-23CF-44E3-9099-C40C66FF867C}">
                  <a14:compatExt spid="_x0000_s67709"/>
                </a:ext>
                <a:ext uri="{FF2B5EF4-FFF2-40B4-BE49-F238E27FC236}">
                  <a16:creationId xmlns:a16="http://schemas.microsoft.com/office/drawing/2014/main" id="{21638A8F-D649-B481-1FF2-06DA2F6AC5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54</xdr:row>
          <xdr:rowOff>152400</xdr:rowOff>
        </xdr:from>
        <xdr:to>
          <xdr:col>13</xdr:col>
          <xdr:colOff>487680</xdr:colOff>
          <xdr:row>56</xdr:row>
          <xdr:rowOff>0</xdr:rowOff>
        </xdr:to>
        <xdr:sp macro="" textlink="">
          <xdr:nvSpPr>
            <xdr:cNvPr id="67710" name="Check Box 126" hidden="1">
              <a:extLst>
                <a:ext uri="{63B3BB69-23CF-44E3-9099-C40C66FF867C}">
                  <a14:compatExt spid="_x0000_s67710"/>
                </a:ext>
                <a:ext uri="{FF2B5EF4-FFF2-40B4-BE49-F238E27FC236}">
                  <a16:creationId xmlns:a16="http://schemas.microsoft.com/office/drawing/2014/main" id="{1DD23A47-6088-170B-444D-F9944DD39D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525780</xdr:colOff>
          <xdr:row>54</xdr:row>
          <xdr:rowOff>152400</xdr:rowOff>
        </xdr:from>
        <xdr:to>
          <xdr:col>14</xdr:col>
          <xdr:colOff>190500</xdr:colOff>
          <xdr:row>56</xdr:row>
          <xdr:rowOff>7620</xdr:rowOff>
        </xdr:to>
        <xdr:sp macro="" textlink="">
          <xdr:nvSpPr>
            <xdr:cNvPr id="67711" name="Check Box 127" hidden="1">
              <a:extLst>
                <a:ext uri="{63B3BB69-23CF-44E3-9099-C40C66FF867C}">
                  <a14:compatExt spid="_x0000_s67711"/>
                </a:ext>
                <a:ext uri="{FF2B5EF4-FFF2-40B4-BE49-F238E27FC236}">
                  <a16:creationId xmlns:a16="http://schemas.microsoft.com/office/drawing/2014/main" id="{8B39F39A-8685-1E3B-A564-C7C5ED0BF0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54</xdr:row>
          <xdr:rowOff>152400</xdr:rowOff>
        </xdr:from>
        <xdr:to>
          <xdr:col>14</xdr:col>
          <xdr:colOff>502920</xdr:colOff>
          <xdr:row>56</xdr:row>
          <xdr:rowOff>0</xdr:rowOff>
        </xdr:to>
        <xdr:sp macro="" textlink="">
          <xdr:nvSpPr>
            <xdr:cNvPr id="67712" name="Check Box 128" hidden="1">
              <a:extLst>
                <a:ext uri="{63B3BB69-23CF-44E3-9099-C40C66FF867C}">
                  <a14:compatExt spid="_x0000_s67712"/>
                </a:ext>
                <a:ext uri="{FF2B5EF4-FFF2-40B4-BE49-F238E27FC236}">
                  <a16:creationId xmlns:a16="http://schemas.microsoft.com/office/drawing/2014/main" id="{2D5ADE06-652D-DE28-DC74-1F3BB57B7D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58</xdr:row>
          <xdr:rowOff>152400</xdr:rowOff>
        </xdr:from>
        <xdr:to>
          <xdr:col>13</xdr:col>
          <xdr:colOff>487680</xdr:colOff>
          <xdr:row>60</xdr:row>
          <xdr:rowOff>0</xdr:rowOff>
        </xdr:to>
        <xdr:sp macro="" textlink="">
          <xdr:nvSpPr>
            <xdr:cNvPr id="67713" name="Check Box 129" hidden="1">
              <a:extLst>
                <a:ext uri="{63B3BB69-23CF-44E3-9099-C40C66FF867C}">
                  <a14:compatExt spid="_x0000_s67713"/>
                </a:ext>
                <a:ext uri="{FF2B5EF4-FFF2-40B4-BE49-F238E27FC236}">
                  <a16:creationId xmlns:a16="http://schemas.microsoft.com/office/drawing/2014/main" id="{F71E99B1-84D3-879C-0277-7F27C5233B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525780</xdr:colOff>
          <xdr:row>58</xdr:row>
          <xdr:rowOff>152400</xdr:rowOff>
        </xdr:from>
        <xdr:to>
          <xdr:col>14</xdr:col>
          <xdr:colOff>190500</xdr:colOff>
          <xdr:row>60</xdr:row>
          <xdr:rowOff>7620</xdr:rowOff>
        </xdr:to>
        <xdr:sp macro="" textlink="">
          <xdr:nvSpPr>
            <xdr:cNvPr id="67714" name="Check Box 130" hidden="1">
              <a:extLst>
                <a:ext uri="{63B3BB69-23CF-44E3-9099-C40C66FF867C}">
                  <a14:compatExt spid="_x0000_s67714"/>
                </a:ext>
                <a:ext uri="{FF2B5EF4-FFF2-40B4-BE49-F238E27FC236}">
                  <a16:creationId xmlns:a16="http://schemas.microsoft.com/office/drawing/2014/main" id="{7000F8F0-F83C-53DE-2F6D-02FBD195C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58</xdr:row>
          <xdr:rowOff>152400</xdr:rowOff>
        </xdr:from>
        <xdr:to>
          <xdr:col>14</xdr:col>
          <xdr:colOff>502920</xdr:colOff>
          <xdr:row>60</xdr:row>
          <xdr:rowOff>0</xdr:rowOff>
        </xdr:to>
        <xdr:sp macro="" textlink="">
          <xdr:nvSpPr>
            <xdr:cNvPr id="67715" name="Check Box 131" hidden="1">
              <a:extLst>
                <a:ext uri="{63B3BB69-23CF-44E3-9099-C40C66FF867C}">
                  <a14:compatExt spid="_x0000_s67715"/>
                </a:ext>
                <a:ext uri="{FF2B5EF4-FFF2-40B4-BE49-F238E27FC236}">
                  <a16:creationId xmlns:a16="http://schemas.microsoft.com/office/drawing/2014/main" id="{F6FD8AA0-7BC6-4E40-26AF-E39D23C795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62</xdr:row>
          <xdr:rowOff>160020</xdr:rowOff>
        </xdr:from>
        <xdr:to>
          <xdr:col>13</xdr:col>
          <xdr:colOff>487680</xdr:colOff>
          <xdr:row>64</xdr:row>
          <xdr:rowOff>7620</xdr:rowOff>
        </xdr:to>
        <xdr:sp macro="" textlink="">
          <xdr:nvSpPr>
            <xdr:cNvPr id="67716" name="Check Box 132" hidden="1">
              <a:extLst>
                <a:ext uri="{63B3BB69-23CF-44E3-9099-C40C66FF867C}">
                  <a14:compatExt spid="_x0000_s67716"/>
                </a:ext>
                <a:ext uri="{FF2B5EF4-FFF2-40B4-BE49-F238E27FC236}">
                  <a16:creationId xmlns:a16="http://schemas.microsoft.com/office/drawing/2014/main" id="{8EC9DF84-A375-87A7-7FFD-BADDC6EE9D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525780</xdr:colOff>
          <xdr:row>62</xdr:row>
          <xdr:rowOff>160020</xdr:rowOff>
        </xdr:from>
        <xdr:to>
          <xdr:col>14</xdr:col>
          <xdr:colOff>190500</xdr:colOff>
          <xdr:row>64</xdr:row>
          <xdr:rowOff>22860</xdr:rowOff>
        </xdr:to>
        <xdr:sp macro="" textlink="">
          <xdr:nvSpPr>
            <xdr:cNvPr id="67717" name="Check Box 133" hidden="1">
              <a:extLst>
                <a:ext uri="{63B3BB69-23CF-44E3-9099-C40C66FF867C}">
                  <a14:compatExt spid="_x0000_s67717"/>
                </a:ext>
                <a:ext uri="{FF2B5EF4-FFF2-40B4-BE49-F238E27FC236}">
                  <a16:creationId xmlns:a16="http://schemas.microsoft.com/office/drawing/2014/main" id="{6A218E34-EA62-D732-759F-91EFCA3F51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62</xdr:row>
          <xdr:rowOff>160020</xdr:rowOff>
        </xdr:from>
        <xdr:to>
          <xdr:col>14</xdr:col>
          <xdr:colOff>502920</xdr:colOff>
          <xdr:row>64</xdr:row>
          <xdr:rowOff>7620</xdr:rowOff>
        </xdr:to>
        <xdr:sp macro="" textlink="">
          <xdr:nvSpPr>
            <xdr:cNvPr id="67718" name="Check Box 134" hidden="1">
              <a:extLst>
                <a:ext uri="{63B3BB69-23CF-44E3-9099-C40C66FF867C}">
                  <a14:compatExt spid="_x0000_s67718"/>
                </a:ext>
                <a:ext uri="{FF2B5EF4-FFF2-40B4-BE49-F238E27FC236}">
                  <a16:creationId xmlns:a16="http://schemas.microsoft.com/office/drawing/2014/main" id="{F14F1563-D4A4-67B8-77D6-923C2782B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66</xdr:row>
          <xdr:rowOff>152400</xdr:rowOff>
        </xdr:from>
        <xdr:to>
          <xdr:col>13</xdr:col>
          <xdr:colOff>480060</xdr:colOff>
          <xdr:row>68</xdr:row>
          <xdr:rowOff>1905</xdr:rowOff>
        </xdr:to>
        <xdr:sp macro="" textlink="">
          <xdr:nvSpPr>
            <xdr:cNvPr id="67719" name="Check Box 135" hidden="1">
              <a:extLst>
                <a:ext uri="{63B3BB69-23CF-44E3-9099-C40C66FF867C}">
                  <a14:compatExt spid="_x0000_s67719"/>
                </a:ext>
                <a:ext uri="{FF2B5EF4-FFF2-40B4-BE49-F238E27FC236}">
                  <a16:creationId xmlns:a16="http://schemas.microsoft.com/office/drawing/2014/main" id="{F41D4042-4347-F139-7334-A8BCB7151D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502920</xdr:colOff>
          <xdr:row>66</xdr:row>
          <xdr:rowOff>152400</xdr:rowOff>
        </xdr:from>
        <xdr:to>
          <xdr:col>14</xdr:col>
          <xdr:colOff>175260</xdr:colOff>
          <xdr:row>68</xdr:row>
          <xdr:rowOff>0</xdr:rowOff>
        </xdr:to>
        <xdr:sp macro="" textlink="">
          <xdr:nvSpPr>
            <xdr:cNvPr id="67720" name="Check Box 136" hidden="1">
              <a:extLst>
                <a:ext uri="{63B3BB69-23CF-44E3-9099-C40C66FF867C}">
                  <a14:compatExt spid="_x0000_s67720"/>
                </a:ext>
                <a:ext uri="{FF2B5EF4-FFF2-40B4-BE49-F238E27FC236}">
                  <a16:creationId xmlns:a16="http://schemas.microsoft.com/office/drawing/2014/main" id="{C7B6C477-2BAB-777E-F935-5960E591C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213360</xdr:colOff>
          <xdr:row>66</xdr:row>
          <xdr:rowOff>152400</xdr:rowOff>
        </xdr:from>
        <xdr:to>
          <xdr:col>14</xdr:col>
          <xdr:colOff>487680</xdr:colOff>
          <xdr:row>68</xdr:row>
          <xdr:rowOff>1905</xdr:rowOff>
        </xdr:to>
        <xdr:sp macro="" textlink="">
          <xdr:nvSpPr>
            <xdr:cNvPr id="67721" name="Check Box 137" hidden="1">
              <a:extLst>
                <a:ext uri="{63B3BB69-23CF-44E3-9099-C40C66FF867C}">
                  <a14:compatExt spid="_x0000_s67721"/>
                </a:ext>
                <a:ext uri="{FF2B5EF4-FFF2-40B4-BE49-F238E27FC236}">
                  <a16:creationId xmlns:a16="http://schemas.microsoft.com/office/drawing/2014/main" id="{FAAE9DAD-DEA3-ECC6-9748-4D6FF7F502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69</xdr:row>
          <xdr:rowOff>160020</xdr:rowOff>
        </xdr:from>
        <xdr:to>
          <xdr:col>13</xdr:col>
          <xdr:colOff>480060</xdr:colOff>
          <xdr:row>71</xdr:row>
          <xdr:rowOff>0</xdr:rowOff>
        </xdr:to>
        <xdr:sp macro="" textlink="">
          <xdr:nvSpPr>
            <xdr:cNvPr id="67722" name="Check Box 138" hidden="1">
              <a:extLst>
                <a:ext uri="{63B3BB69-23CF-44E3-9099-C40C66FF867C}">
                  <a14:compatExt spid="_x0000_s67722"/>
                </a:ext>
                <a:ext uri="{FF2B5EF4-FFF2-40B4-BE49-F238E27FC236}">
                  <a16:creationId xmlns:a16="http://schemas.microsoft.com/office/drawing/2014/main" id="{D6F8EBAA-A2D8-9749-5384-054A13067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502920</xdr:colOff>
          <xdr:row>69</xdr:row>
          <xdr:rowOff>152400</xdr:rowOff>
        </xdr:from>
        <xdr:to>
          <xdr:col>14</xdr:col>
          <xdr:colOff>175260</xdr:colOff>
          <xdr:row>71</xdr:row>
          <xdr:rowOff>7620</xdr:rowOff>
        </xdr:to>
        <xdr:sp macro="" textlink="">
          <xdr:nvSpPr>
            <xdr:cNvPr id="67723" name="Check Box 139" hidden="1">
              <a:extLst>
                <a:ext uri="{63B3BB69-23CF-44E3-9099-C40C66FF867C}">
                  <a14:compatExt spid="_x0000_s67723"/>
                </a:ext>
                <a:ext uri="{FF2B5EF4-FFF2-40B4-BE49-F238E27FC236}">
                  <a16:creationId xmlns:a16="http://schemas.microsoft.com/office/drawing/2014/main" id="{1F6F49D5-B309-D074-ECC9-685E0D6E35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213360</xdr:colOff>
          <xdr:row>69</xdr:row>
          <xdr:rowOff>160020</xdr:rowOff>
        </xdr:from>
        <xdr:to>
          <xdr:col>14</xdr:col>
          <xdr:colOff>487680</xdr:colOff>
          <xdr:row>71</xdr:row>
          <xdr:rowOff>0</xdr:rowOff>
        </xdr:to>
        <xdr:sp macro="" textlink="">
          <xdr:nvSpPr>
            <xdr:cNvPr id="67724" name="Check Box 140" hidden="1">
              <a:extLst>
                <a:ext uri="{63B3BB69-23CF-44E3-9099-C40C66FF867C}">
                  <a14:compatExt spid="_x0000_s67724"/>
                </a:ext>
                <a:ext uri="{FF2B5EF4-FFF2-40B4-BE49-F238E27FC236}">
                  <a16:creationId xmlns:a16="http://schemas.microsoft.com/office/drawing/2014/main" id="{3F7BF6F2-75A4-44F0-B962-C34281198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72</xdr:row>
          <xdr:rowOff>152400</xdr:rowOff>
        </xdr:from>
        <xdr:to>
          <xdr:col>13</xdr:col>
          <xdr:colOff>480060</xdr:colOff>
          <xdr:row>74</xdr:row>
          <xdr:rowOff>7620</xdr:rowOff>
        </xdr:to>
        <xdr:sp macro="" textlink="">
          <xdr:nvSpPr>
            <xdr:cNvPr id="67725" name="Check Box 141" hidden="1">
              <a:extLst>
                <a:ext uri="{63B3BB69-23CF-44E3-9099-C40C66FF867C}">
                  <a14:compatExt spid="_x0000_s67725"/>
                </a:ext>
                <a:ext uri="{FF2B5EF4-FFF2-40B4-BE49-F238E27FC236}">
                  <a16:creationId xmlns:a16="http://schemas.microsoft.com/office/drawing/2014/main" id="{6E2A82F9-A0AD-EB45-B5FF-57C050C3ED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502920</xdr:colOff>
          <xdr:row>72</xdr:row>
          <xdr:rowOff>152400</xdr:rowOff>
        </xdr:from>
        <xdr:to>
          <xdr:col>14</xdr:col>
          <xdr:colOff>175260</xdr:colOff>
          <xdr:row>74</xdr:row>
          <xdr:rowOff>22860</xdr:rowOff>
        </xdr:to>
        <xdr:sp macro="" textlink="">
          <xdr:nvSpPr>
            <xdr:cNvPr id="67726" name="Check Box 142" hidden="1">
              <a:extLst>
                <a:ext uri="{63B3BB69-23CF-44E3-9099-C40C66FF867C}">
                  <a14:compatExt spid="_x0000_s67726"/>
                </a:ext>
                <a:ext uri="{FF2B5EF4-FFF2-40B4-BE49-F238E27FC236}">
                  <a16:creationId xmlns:a16="http://schemas.microsoft.com/office/drawing/2014/main" id="{92D4B458-E98E-DF11-5753-4EBC58215F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213360</xdr:colOff>
          <xdr:row>72</xdr:row>
          <xdr:rowOff>152400</xdr:rowOff>
        </xdr:from>
        <xdr:to>
          <xdr:col>14</xdr:col>
          <xdr:colOff>487680</xdr:colOff>
          <xdr:row>74</xdr:row>
          <xdr:rowOff>7620</xdr:rowOff>
        </xdr:to>
        <xdr:sp macro="" textlink="">
          <xdr:nvSpPr>
            <xdr:cNvPr id="67727" name="Check Box 143" hidden="1">
              <a:extLst>
                <a:ext uri="{63B3BB69-23CF-44E3-9099-C40C66FF867C}">
                  <a14:compatExt spid="_x0000_s67727"/>
                </a:ext>
                <a:ext uri="{FF2B5EF4-FFF2-40B4-BE49-F238E27FC236}">
                  <a16:creationId xmlns:a16="http://schemas.microsoft.com/office/drawing/2014/main" id="{FF9A2F1F-A2A8-55ED-D55C-FEAAD6EE17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23</xdr:row>
          <xdr:rowOff>144780</xdr:rowOff>
        </xdr:from>
        <xdr:to>
          <xdr:col>13</xdr:col>
          <xdr:colOff>480060</xdr:colOff>
          <xdr:row>25</xdr:row>
          <xdr:rowOff>3810</xdr:rowOff>
        </xdr:to>
        <xdr:sp macro="" textlink="">
          <xdr:nvSpPr>
            <xdr:cNvPr id="67786" name="Check Box 202" hidden="1">
              <a:extLst>
                <a:ext uri="{63B3BB69-23CF-44E3-9099-C40C66FF867C}">
                  <a14:compatExt spid="_x0000_s67786"/>
                </a:ext>
                <a:ext uri="{FF2B5EF4-FFF2-40B4-BE49-F238E27FC236}">
                  <a16:creationId xmlns:a16="http://schemas.microsoft.com/office/drawing/2014/main" id="{4E161D3C-EC9B-1E64-8B5F-FFFD159114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23</xdr:row>
          <xdr:rowOff>144780</xdr:rowOff>
        </xdr:from>
        <xdr:to>
          <xdr:col>14</xdr:col>
          <xdr:colOff>502920</xdr:colOff>
          <xdr:row>25</xdr:row>
          <xdr:rowOff>3810</xdr:rowOff>
        </xdr:to>
        <xdr:sp macro="" textlink="">
          <xdr:nvSpPr>
            <xdr:cNvPr id="67787" name="Check Box 203" hidden="1">
              <a:extLst>
                <a:ext uri="{63B3BB69-23CF-44E3-9099-C40C66FF867C}">
                  <a14:compatExt spid="_x0000_s67787"/>
                </a:ext>
                <a:ext uri="{FF2B5EF4-FFF2-40B4-BE49-F238E27FC236}">
                  <a16:creationId xmlns:a16="http://schemas.microsoft.com/office/drawing/2014/main" id="{00A56AAB-5B1D-5639-E0DC-06638F0B5C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19050</xdr:colOff>
      <xdr:row>1</xdr:row>
      <xdr:rowOff>0</xdr:rowOff>
    </xdr:from>
    <xdr:to>
      <xdr:col>5</xdr:col>
      <xdr:colOff>76200</xdr:colOff>
      <xdr:row>5</xdr:row>
      <xdr:rowOff>152400</xdr:rowOff>
    </xdr:to>
    <xdr:pic>
      <xdr:nvPicPr>
        <xdr:cNvPr id="68080" name="Picture 1">
          <a:extLst>
            <a:ext uri="{FF2B5EF4-FFF2-40B4-BE49-F238E27FC236}">
              <a16:creationId xmlns:a16="http://schemas.microsoft.com/office/drawing/2014/main" id="{CFB035FF-F04B-174F-C36C-8E3090E16E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95250"/>
          <a:ext cx="18859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213360</xdr:colOff>
          <xdr:row>84</xdr:row>
          <xdr:rowOff>152400</xdr:rowOff>
        </xdr:from>
        <xdr:to>
          <xdr:col>2</xdr:col>
          <xdr:colOff>495300</xdr:colOff>
          <xdr:row>86</xdr:row>
          <xdr:rowOff>7620</xdr:rowOff>
        </xdr:to>
        <xdr:sp macro="" textlink="">
          <xdr:nvSpPr>
            <xdr:cNvPr id="67917" name="Check Box 333" hidden="1">
              <a:extLst>
                <a:ext uri="{63B3BB69-23CF-44E3-9099-C40C66FF867C}">
                  <a14:compatExt spid="_x0000_s67917"/>
                </a:ext>
                <a:ext uri="{FF2B5EF4-FFF2-40B4-BE49-F238E27FC236}">
                  <a16:creationId xmlns:a16="http://schemas.microsoft.com/office/drawing/2014/main" id="{AE26EE63-806B-4CA4-F96F-F1679D6ECD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86</xdr:row>
          <xdr:rowOff>144780</xdr:rowOff>
        </xdr:from>
        <xdr:to>
          <xdr:col>2</xdr:col>
          <xdr:colOff>495300</xdr:colOff>
          <xdr:row>88</xdr:row>
          <xdr:rowOff>0</xdr:rowOff>
        </xdr:to>
        <xdr:sp macro="" textlink="">
          <xdr:nvSpPr>
            <xdr:cNvPr id="67918" name="Check Box 334" hidden="1">
              <a:extLst>
                <a:ext uri="{63B3BB69-23CF-44E3-9099-C40C66FF867C}">
                  <a14:compatExt spid="_x0000_s67918"/>
                </a:ext>
                <a:ext uri="{FF2B5EF4-FFF2-40B4-BE49-F238E27FC236}">
                  <a16:creationId xmlns:a16="http://schemas.microsoft.com/office/drawing/2014/main" id="{4D52B1A2-2A09-C871-D3E6-9DE93DD73E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85</xdr:row>
          <xdr:rowOff>137160</xdr:rowOff>
        </xdr:from>
        <xdr:to>
          <xdr:col>2</xdr:col>
          <xdr:colOff>487680</xdr:colOff>
          <xdr:row>86</xdr:row>
          <xdr:rowOff>175260</xdr:rowOff>
        </xdr:to>
        <xdr:sp macro="" textlink="">
          <xdr:nvSpPr>
            <xdr:cNvPr id="67919" name="Check Box 335" hidden="1">
              <a:extLst>
                <a:ext uri="{63B3BB69-23CF-44E3-9099-C40C66FF867C}">
                  <a14:compatExt spid="_x0000_s67919"/>
                </a:ext>
                <a:ext uri="{FF2B5EF4-FFF2-40B4-BE49-F238E27FC236}">
                  <a16:creationId xmlns:a16="http://schemas.microsoft.com/office/drawing/2014/main" id="{3FB4A53B-710A-2E6A-1102-649182FB86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84</xdr:row>
          <xdr:rowOff>152400</xdr:rowOff>
        </xdr:from>
        <xdr:to>
          <xdr:col>7</xdr:col>
          <xdr:colOff>502920</xdr:colOff>
          <xdr:row>86</xdr:row>
          <xdr:rowOff>7620</xdr:rowOff>
        </xdr:to>
        <xdr:sp macro="" textlink="">
          <xdr:nvSpPr>
            <xdr:cNvPr id="67920" name="Check Box 336" hidden="1">
              <a:extLst>
                <a:ext uri="{63B3BB69-23CF-44E3-9099-C40C66FF867C}">
                  <a14:compatExt spid="_x0000_s67920"/>
                </a:ext>
                <a:ext uri="{FF2B5EF4-FFF2-40B4-BE49-F238E27FC236}">
                  <a16:creationId xmlns:a16="http://schemas.microsoft.com/office/drawing/2014/main" id="{69307BED-7DD0-BC6D-A116-BBCD88C5B5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85</xdr:row>
          <xdr:rowOff>137160</xdr:rowOff>
        </xdr:from>
        <xdr:to>
          <xdr:col>7</xdr:col>
          <xdr:colOff>502920</xdr:colOff>
          <xdr:row>86</xdr:row>
          <xdr:rowOff>175260</xdr:rowOff>
        </xdr:to>
        <xdr:sp macro="" textlink="">
          <xdr:nvSpPr>
            <xdr:cNvPr id="67921" name="Check Box 337" hidden="1">
              <a:extLst>
                <a:ext uri="{63B3BB69-23CF-44E3-9099-C40C66FF867C}">
                  <a14:compatExt spid="_x0000_s67921"/>
                </a:ext>
                <a:ext uri="{FF2B5EF4-FFF2-40B4-BE49-F238E27FC236}">
                  <a16:creationId xmlns:a16="http://schemas.microsoft.com/office/drawing/2014/main" id="{FDE547A0-3A59-9C7B-F88E-FFB34EF8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100</xdr:row>
          <xdr:rowOff>152400</xdr:rowOff>
        </xdr:from>
        <xdr:to>
          <xdr:col>2</xdr:col>
          <xdr:colOff>495300</xdr:colOff>
          <xdr:row>102</xdr:row>
          <xdr:rowOff>7620</xdr:rowOff>
        </xdr:to>
        <xdr:sp macro="" textlink="">
          <xdr:nvSpPr>
            <xdr:cNvPr id="67922" name="Check Box 338" hidden="1">
              <a:extLst>
                <a:ext uri="{63B3BB69-23CF-44E3-9099-C40C66FF867C}">
                  <a14:compatExt spid="_x0000_s67922"/>
                </a:ext>
                <a:ext uri="{FF2B5EF4-FFF2-40B4-BE49-F238E27FC236}">
                  <a16:creationId xmlns:a16="http://schemas.microsoft.com/office/drawing/2014/main" id="{AC2C1740-587C-FFA9-9512-2E04747A19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102</xdr:row>
          <xdr:rowOff>152400</xdr:rowOff>
        </xdr:from>
        <xdr:to>
          <xdr:col>2</xdr:col>
          <xdr:colOff>495300</xdr:colOff>
          <xdr:row>104</xdr:row>
          <xdr:rowOff>0</xdr:rowOff>
        </xdr:to>
        <xdr:sp macro="" textlink="">
          <xdr:nvSpPr>
            <xdr:cNvPr id="67923" name="Check Box 339" hidden="1">
              <a:extLst>
                <a:ext uri="{63B3BB69-23CF-44E3-9099-C40C66FF867C}">
                  <a14:compatExt spid="_x0000_s67923"/>
                </a:ext>
                <a:ext uri="{FF2B5EF4-FFF2-40B4-BE49-F238E27FC236}">
                  <a16:creationId xmlns:a16="http://schemas.microsoft.com/office/drawing/2014/main" id="{6EFB0BA6-51B7-7CAE-1661-7D908F2F19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101</xdr:row>
          <xdr:rowOff>144780</xdr:rowOff>
        </xdr:from>
        <xdr:to>
          <xdr:col>2</xdr:col>
          <xdr:colOff>487680</xdr:colOff>
          <xdr:row>103</xdr:row>
          <xdr:rowOff>1905</xdr:rowOff>
        </xdr:to>
        <xdr:sp macro="" textlink="">
          <xdr:nvSpPr>
            <xdr:cNvPr id="67924" name="Check Box 340" hidden="1">
              <a:extLst>
                <a:ext uri="{63B3BB69-23CF-44E3-9099-C40C66FF867C}">
                  <a14:compatExt spid="_x0000_s67924"/>
                </a:ext>
                <a:ext uri="{FF2B5EF4-FFF2-40B4-BE49-F238E27FC236}">
                  <a16:creationId xmlns:a16="http://schemas.microsoft.com/office/drawing/2014/main" id="{F75F50F7-0257-3113-933D-29053B0B7B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100</xdr:row>
          <xdr:rowOff>152400</xdr:rowOff>
        </xdr:from>
        <xdr:to>
          <xdr:col>7</xdr:col>
          <xdr:colOff>502920</xdr:colOff>
          <xdr:row>102</xdr:row>
          <xdr:rowOff>7620</xdr:rowOff>
        </xdr:to>
        <xdr:sp macro="" textlink="">
          <xdr:nvSpPr>
            <xdr:cNvPr id="67925" name="Check Box 341" hidden="1">
              <a:extLst>
                <a:ext uri="{63B3BB69-23CF-44E3-9099-C40C66FF867C}">
                  <a14:compatExt spid="_x0000_s67925"/>
                </a:ext>
                <a:ext uri="{FF2B5EF4-FFF2-40B4-BE49-F238E27FC236}">
                  <a16:creationId xmlns:a16="http://schemas.microsoft.com/office/drawing/2014/main" id="{186385E3-36FA-C041-DEC8-74CD0E519D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101</xdr:row>
          <xdr:rowOff>144780</xdr:rowOff>
        </xdr:from>
        <xdr:to>
          <xdr:col>7</xdr:col>
          <xdr:colOff>502920</xdr:colOff>
          <xdr:row>103</xdr:row>
          <xdr:rowOff>1905</xdr:rowOff>
        </xdr:to>
        <xdr:sp macro="" textlink="">
          <xdr:nvSpPr>
            <xdr:cNvPr id="67926" name="Check Box 342" hidden="1">
              <a:extLst>
                <a:ext uri="{63B3BB69-23CF-44E3-9099-C40C66FF867C}">
                  <a14:compatExt spid="_x0000_s67926"/>
                </a:ext>
                <a:ext uri="{FF2B5EF4-FFF2-40B4-BE49-F238E27FC236}">
                  <a16:creationId xmlns:a16="http://schemas.microsoft.com/office/drawing/2014/main" id="{27A1D8BC-E39D-DDF3-78F4-BF2229D9F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236220</xdr:colOff>
          <xdr:row>129</xdr:row>
          <xdr:rowOff>114300</xdr:rowOff>
        </xdr:from>
        <xdr:to>
          <xdr:col>13</xdr:col>
          <xdr:colOff>22860</xdr:colOff>
          <xdr:row>130</xdr:row>
          <xdr:rowOff>99060</xdr:rowOff>
        </xdr:to>
        <xdr:sp macro="" textlink="">
          <xdr:nvSpPr>
            <xdr:cNvPr id="73816" name="Check Box 88" hidden="1">
              <a:extLst>
                <a:ext uri="{63B3BB69-23CF-44E3-9099-C40C66FF867C}">
                  <a14:compatExt spid="_x0000_s73816"/>
                </a:ext>
                <a:ext uri="{FF2B5EF4-FFF2-40B4-BE49-F238E27FC236}">
                  <a16:creationId xmlns:a16="http://schemas.microsoft.com/office/drawing/2014/main" id="{BE2CB60D-33F5-8AB2-DE55-8CE8CF00EA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129</xdr:row>
          <xdr:rowOff>114300</xdr:rowOff>
        </xdr:from>
        <xdr:to>
          <xdr:col>13</xdr:col>
          <xdr:colOff>480060</xdr:colOff>
          <xdr:row>130</xdr:row>
          <xdr:rowOff>99060</xdr:rowOff>
        </xdr:to>
        <xdr:sp macro="" textlink="">
          <xdr:nvSpPr>
            <xdr:cNvPr id="73817" name="Check Box 89" hidden="1">
              <a:extLst>
                <a:ext uri="{63B3BB69-23CF-44E3-9099-C40C66FF867C}">
                  <a14:compatExt spid="_x0000_s73817"/>
                </a:ext>
                <a:ext uri="{FF2B5EF4-FFF2-40B4-BE49-F238E27FC236}">
                  <a16:creationId xmlns:a16="http://schemas.microsoft.com/office/drawing/2014/main" id="{25D45E4D-BF32-C8A1-398E-10300E18AA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138</xdr:row>
          <xdr:rowOff>76200</xdr:rowOff>
        </xdr:from>
        <xdr:to>
          <xdr:col>12</xdr:col>
          <xdr:colOff>541020</xdr:colOff>
          <xdr:row>139</xdr:row>
          <xdr:rowOff>76200</xdr:rowOff>
        </xdr:to>
        <xdr:sp macro="" textlink="">
          <xdr:nvSpPr>
            <xdr:cNvPr id="73818" name="Check Box 90" hidden="1">
              <a:extLst>
                <a:ext uri="{63B3BB69-23CF-44E3-9099-C40C66FF867C}">
                  <a14:compatExt spid="_x0000_s73818"/>
                </a:ext>
                <a:ext uri="{FF2B5EF4-FFF2-40B4-BE49-F238E27FC236}">
                  <a16:creationId xmlns:a16="http://schemas.microsoft.com/office/drawing/2014/main" id="{EFB20FC8-C15A-7F67-0040-EE29EBD10B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138</xdr:row>
          <xdr:rowOff>76200</xdr:rowOff>
        </xdr:from>
        <xdr:to>
          <xdr:col>13</xdr:col>
          <xdr:colOff>480060</xdr:colOff>
          <xdr:row>139</xdr:row>
          <xdr:rowOff>68580</xdr:rowOff>
        </xdr:to>
        <xdr:sp macro="" textlink="">
          <xdr:nvSpPr>
            <xdr:cNvPr id="73819" name="Check Box 91" hidden="1">
              <a:extLst>
                <a:ext uri="{63B3BB69-23CF-44E3-9099-C40C66FF867C}">
                  <a14:compatExt spid="_x0000_s73819"/>
                </a:ext>
                <a:ext uri="{FF2B5EF4-FFF2-40B4-BE49-F238E27FC236}">
                  <a16:creationId xmlns:a16="http://schemas.microsoft.com/office/drawing/2014/main" id="{F7746CBE-5B46-06FC-19F1-8D2E06C000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403860</xdr:colOff>
          <xdr:row>34</xdr:row>
          <xdr:rowOff>175260</xdr:rowOff>
        </xdr:from>
        <xdr:to>
          <xdr:col>12</xdr:col>
          <xdr:colOff>228600</xdr:colOff>
          <xdr:row>36</xdr:row>
          <xdr:rowOff>7620</xdr:rowOff>
        </xdr:to>
        <xdr:sp macro="" textlink="">
          <xdr:nvSpPr>
            <xdr:cNvPr id="73883" name="Check Box 155" hidden="1">
              <a:extLst>
                <a:ext uri="{63B3BB69-23CF-44E3-9099-C40C66FF867C}">
                  <a14:compatExt spid="_x0000_s73883"/>
                </a:ext>
                <a:ext uri="{FF2B5EF4-FFF2-40B4-BE49-F238E27FC236}">
                  <a16:creationId xmlns:a16="http://schemas.microsoft.com/office/drawing/2014/main" id="{460B053A-A166-802E-E91D-807483F223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34</xdr:row>
          <xdr:rowOff>182880</xdr:rowOff>
        </xdr:from>
        <xdr:to>
          <xdr:col>13</xdr:col>
          <xdr:colOff>175260</xdr:colOff>
          <xdr:row>36</xdr:row>
          <xdr:rowOff>22860</xdr:rowOff>
        </xdr:to>
        <xdr:sp macro="" textlink="">
          <xdr:nvSpPr>
            <xdr:cNvPr id="73884" name="Check Box 156" hidden="1">
              <a:extLst>
                <a:ext uri="{63B3BB69-23CF-44E3-9099-C40C66FF867C}">
                  <a14:compatExt spid="_x0000_s73884"/>
                </a:ext>
                <a:ext uri="{FF2B5EF4-FFF2-40B4-BE49-F238E27FC236}">
                  <a16:creationId xmlns:a16="http://schemas.microsoft.com/office/drawing/2014/main" id="{8DFD9DA6-BA52-118E-3B22-35A245A8AA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36</xdr:row>
          <xdr:rowOff>175260</xdr:rowOff>
        </xdr:from>
        <xdr:to>
          <xdr:col>11</xdr:col>
          <xdr:colOff>449580</xdr:colOff>
          <xdr:row>38</xdr:row>
          <xdr:rowOff>0</xdr:rowOff>
        </xdr:to>
        <xdr:sp macro="" textlink="">
          <xdr:nvSpPr>
            <xdr:cNvPr id="73904" name="Check Box 176" hidden="1">
              <a:extLst>
                <a:ext uri="{63B3BB69-23CF-44E3-9099-C40C66FF867C}">
                  <a14:compatExt spid="_x0000_s73904"/>
                </a:ext>
                <a:ext uri="{FF2B5EF4-FFF2-40B4-BE49-F238E27FC236}">
                  <a16:creationId xmlns:a16="http://schemas.microsoft.com/office/drawing/2014/main" id="{0A2640A3-56A1-8F2E-2676-ACF4FCC66B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36</xdr:row>
          <xdr:rowOff>175260</xdr:rowOff>
        </xdr:from>
        <xdr:to>
          <xdr:col>12</xdr:col>
          <xdr:colOff>457200</xdr:colOff>
          <xdr:row>38</xdr:row>
          <xdr:rowOff>1905</xdr:rowOff>
        </xdr:to>
        <xdr:sp macro="" textlink="">
          <xdr:nvSpPr>
            <xdr:cNvPr id="73905" name="Check Box 177" hidden="1">
              <a:extLst>
                <a:ext uri="{63B3BB69-23CF-44E3-9099-C40C66FF867C}">
                  <a14:compatExt spid="_x0000_s73905"/>
                </a:ext>
                <a:ext uri="{FF2B5EF4-FFF2-40B4-BE49-F238E27FC236}">
                  <a16:creationId xmlns:a16="http://schemas.microsoft.com/office/drawing/2014/main" id="{E1F28094-0078-0A4A-2BCF-1012C0ACF5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36</xdr:row>
          <xdr:rowOff>160020</xdr:rowOff>
        </xdr:from>
        <xdr:to>
          <xdr:col>13</xdr:col>
          <xdr:colOff>464820</xdr:colOff>
          <xdr:row>38</xdr:row>
          <xdr:rowOff>1905</xdr:rowOff>
        </xdr:to>
        <xdr:sp macro="" textlink="">
          <xdr:nvSpPr>
            <xdr:cNvPr id="73907" name="Check Box 179" hidden="1">
              <a:extLst>
                <a:ext uri="{63B3BB69-23CF-44E3-9099-C40C66FF867C}">
                  <a14:compatExt spid="_x0000_s73907"/>
                </a:ext>
                <a:ext uri="{FF2B5EF4-FFF2-40B4-BE49-F238E27FC236}">
                  <a16:creationId xmlns:a16="http://schemas.microsoft.com/office/drawing/2014/main" id="{241F5A20-2D49-F4B9-E378-9C3ECB9D33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37</xdr:row>
          <xdr:rowOff>190500</xdr:rowOff>
        </xdr:from>
        <xdr:to>
          <xdr:col>11</xdr:col>
          <xdr:colOff>449580</xdr:colOff>
          <xdr:row>39</xdr:row>
          <xdr:rowOff>7620</xdr:rowOff>
        </xdr:to>
        <xdr:sp macro="" textlink="">
          <xdr:nvSpPr>
            <xdr:cNvPr id="73908" name="Check Box 180" hidden="1">
              <a:extLst>
                <a:ext uri="{63B3BB69-23CF-44E3-9099-C40C66FF867C}">
                  <a14:compatExt spid="_x0000_s73908"/>
                </a:ext>
                <a:ext uri="{FF2B5EF4-FFF2-40B4-BE49-F238E27FC236}">
                  <a16:creationId xmlns:a16="http://schemas.microsoft.com/office/drawing/2014/main" id="{77101C07-46E4-0659-2474-17CA182AB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37</xdr:row>
          <xdr:rowOff>213360</xdr:rowOff>
        </xdr:from>
        <xdr:to>
          <xdr:col>12</xdr:col>
          <xdr:colOff>457200</xdr:colOff>
          <xdr:row>39</xdr:row>
          <xdr:rowOff>7620</xdr:rowOff>
        </xdr:to>
        <xdr:sp macro="" textlink="">
          <xdr:nvSpPr>
            <xdr:cNvPr id="73909" name="Check Box 181" hidden="1">
              <a:extLst>
                <a:ext uri="{63B3BB69-23CF-44E3-9099-C40C66FF867C}">
                  <a14:compatExt spid="_x0000_s73909"/>
                </a:ext>
                <a:ext uri="{FF2B5EF4-FFF2-40B4-BE49-F238E27FC236}">
                  <a16:creationId xmlns:a16="http://schemas.microsoft.com/office/drawing/2014/main" id="{5DD3082D-8BF6-02A0-4054-CC6484794E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37</xdr:row>
          <xdr:rowOff>198120</xdr:rowOff>
        </xdr:from>
        <xdr:to>
          <xdr:col>13</xdr:col>
          <xdr:colOff>464820</xdr:colOff>
          <xdr:row>39</xdr:row>
          <xdr:rowOff>7620</xdr:rowOff>
        </xdr:to>
        <xdr:sp macro="" textlink="">
          <xdr:nvSpPr>
            <xdr:cNvPr id="73910" name="Check Box 182" hidden="1">
              <a:extLst>
                <a:ext uri="{63B3BB69-23CF-44E3-9099-C40C66FF867C}">
                  <a14:compatExt spid="_x0000_s73910"/>
                </a:ext>
                <a:ext uri="{FF2B5EF4-FFF2-40B4-BE49-F238E27FC236}">
                  <a16:creationId xmlns:a16="http://schemas.microsoft.com/office/drawing/2014/main" id="{1CC4A079-05D2-BB6B-91E1-938AD9B9F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38</xdr:row>
          <xdr:rowOff>160020</xdr:rowOff>
        </xdr:from>
        <xdr:to>
          <xdr:col>11</xdr:col>
          <xdr:colOff>449580</xdr:colOff>
          <xdr:row>39</xdr:row>
          <xdr:rowOff>169545</xdr:rowOff>
        </xdr:to>
        <xdr:sp macro="" textlink="">
          <xdr:nvSpPr>
            <xdr:cNvPr id="73911" name="Check Box 183" hidden="1">
              <a:extLst>
                <a:ext uri="{63B3BB69-23CF-44E3-9099-C40C66FF867C}">
                  <a14:compatExt spid="_x0000_s73911"/>
                </a:ext>
                <a:ext uri="{FF2B5EF4-FFF2-40B4-BE49-F238E27FC236}">
                  <a16:creationId xmlns:a16="http://schemas.microsoft.com/office/drawing/2014/main" id="{90D1300E-6007-6025-9BE4-3CA9369E79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38</xdr:row>
          <xdr:rowOff>160020</xdr:rowOff>
        </xdr:from>
        <xdr:to>
          <xdr:col>12</xdr:col>
          <xdr:colOff>457200</xdr:colOff>
          <xdr:row>40</xdr:row>
          <xdr:rowOff>0</xdr:rowOff>
        </xdr:to>
        <xdr:sp macro="" textlink="">
          <xdr:nvSpPr>
            <xdr:cNvPr id="73912" name="Check Box 184" hidden="1">
              <a:extLst>
                <a:ext uri="{63B3BB69-23CF-44E3-9099-C40C66FF867C}">
                  <a14:compatExt spid="_x0000_s73912"/>
                </a:ext>
                <a:ext uri="{FF2B5EF4-FFF2-40B4-BE49-F238E27FC236}">
                  <a16:creationId xmlns:a16="http://schemas.microsoft.com/office/drawing/2014/main" id="{2725D012-234C-356D-12FE-BF9E8ABF81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38</xdr:row>
          <xdr:rowOff>175260</xdr:rowOff>
        </xdr:from>
        <xdr:to>
          <xdr:col>13</xdr:col>
          <xdr:colOff>464820</xdr:colOff>
          <xdr:row>40</xdr:row>
          <xdr:rowOff>0</xdr:rowOff>
        </xdr:to>
        <xdr:sp macro="" textlink="">
          <xdr:nvSpPr>
            <xdr:cNvPr id="73913" name="Check Box 185" hidden="1">
              <a:extLst>
                <a:ext uri="{63B3BB69-23CF-44E3-9099-C40C66FF867C}">
                  <a14:compatExt spid="_x0000_s73913"/>
                </a:ext>
                <a:ext uri="{FF2B5EF4-FFF2-40B4-BE49-F238E27FC236}">
                  <a16:creationId xmlns:a16="http://schemas.microsoft.com/office/drawing/2014/main" id="{0EFC1EF3-5CB1-71F5-BBC2-313AFD55C5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40</xdr:row>
          <xdr:rowOff>175260</xdr:rowOff>
        </xdr:from>
        <xdr:to>
          <xdr:col>11</xdr:col>
          <xdr:colOff>449580</xdr:colOff>
          <xdr:row>42</xdr:row>
          <xdr:rowOff>0</xdr:rowOff>
        </xdr:to>
        <xdr:sp macro="" textlink="">
          <xdr:nvSpPr>
            <xdr:cNvPr id="73914" name="Check Box 186" hidden="1">
              <a:extLst>
                <a:ext uri="{63B3BB69-23CF-44E3-9099-C40C66FF867C}">
                  <a14:compatExt spid="_x0000_s73914"/>
                </a:ext>
                <a:ext uri="{FF2B5EF4-FFF2-40B4-BE49-F238E27FC236}">
                  <a16:creationId xmlns:a16="http://schemas.microsoft.com/office/drawing/2014/main" id="{48E00ECB-1B2B-EDA8-C19E-FBD079D4D9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40</xdr:row>
          <xdr:rowOff>175260</xdr:rowOff>
        </xdr:from>
        <xdr:to>
          <xdr:col>12</xdr:col>
          <xdr:colOff>457200</xdr:colOff>
          <xdr:row>42</xdr:row>
          <xdr:rowOff>1905</xdr:rowOff>
        </xdr:to>
        <xdr:sp macro="" textlink="">
          <xdr:nvSpPr>
            <xdr:cNvPr id="73915" name="Check Box 187" hidden="1">
              <a:extLst>
                <a:ext uri="{63B3BB69-23CF-44E3-9099-C40C66FF867C}">
                  <a14:compatExt spid="_x0000_s73915"/>
                </a:ext>
                <a:ext uri="{FF2B5EF4-FFF2-40B4-BE49-F238E27FC236}">
                  <a16:creationId xmlns:a16="http://schemas.microsoft.com/office/drawing/2014/main" id="{ABD8A4AA-A091-E385-D44A-6098C14AC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40</xdr:row>
          <xdr:rowOff>160020</xdr:rowOff>
        </xdr:from>
        <xdr:to>
          <xdr:col>13</xdr:col>
          <xdr:colOff>464820</xdr:colOff>
          <xdr:row>42</xdr:row>
          <xdr:rowOff>1905</xdr:rowOff>
        </xdr:to>
        <xdr:sp macro="" textlink="">
          <xdr:nvSpPr>
            <xdr:cNvPr id="73916" name="Check Box 188" hidden="1">
              <a:extLst>
                <a:ext uri="{63B3BB69-23CF-44E3-9099-C40C66FF867C}">
                  <a14:compatExt spid="_x0000_s73916"/>
                </a:ext>
                <a:ext uri="{FF2B5EF4-FFF2-40B4-BE49-F238E27FC236}">
                  <a16:creationId xmlns:a16="http://schemas.microsoft.com/office/drawing/2014/main" id="{A15E5D38-A098-3C84-0F77-E53FA46600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403860</xdr:colOff>
          <xdr:row>42</xdr:row>
          <xdr:rowOff>160020</xdr:rowOff>
        </xdr:from>
        <xdr:to>
          <xdr:col>12</xdr:col>
          <xdr:colOff>228600</xdr:colOff>
          <xdr:row>43</xdr:row>
          <xdr:rowOff>190500</xdr:rowOff>
        </xdr:to>
        <xdr:sp macro="" textlink="">
          <xdr:nvSpPr>
            <xdr:cNvPr id="73917" name="Check Box 189" hidden="1">
              <a:extLst>
                <a:ext uri="{63B3BB69-23CF-44E3-9099-C40C66FF867C}">
                  <a14:compatExt spid="_x0000_s73917"/>
                </a:ext>
                <a:ext uri="{FF2B5EF4-FFF2-40B4-BE49-F238E27FC236}">
                  <a16:creationId xmlns:a16="http://schemas.microsoft.com/office/drawing/2014/main" id="{A26B3922-111B-F144-FA8A-8BED02E00C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42</xdr:row>
          <xdr:rowOff>175260</xdr:rowOff>
        </xdr:from>
        <xdr:to>
          <xdr:col>13</xdr:col>
          <xdr:colOff>175260</xdr:colOff>
          <xdr:row>43</xdr:row>
          <xdr:rowOff>198120</xdr:rowOff>
        </xdr:to>
        <xdr:sp macro="" textlink="">
          <xdr:nvSpPr>
            <xdr:cNvPr id="73918" name="Check Box 190" hidden="1">
              <a:extLst>
                <a:ext uri="{63B3BB69-23CF-44E3-9099-C40C66FF867C}">
                  <a14:compatExt spid="_x0000_s73918"/>
                </a:ext>
                <a:ext uri="{FF2B5EF4-FFF2-40B4-BE49-F238E27FC236}">
                  <a16:creationId xmlns:a16="http://schemas.microsoft.com/office/drawing/2014/main" id="{319849C3-B565-4741-62A2-AB9416B3D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403860</xdr:colOff>
          <xdr:row>43</xdr:row>
          <xdr:rowOff>190500</xdr:rowOff>
        </xdr:from>
        <xdr:to>
          <xdr:col>12</xdr:col>
          <xdr:colOff>228600</xdr:colOff>
          <xdr:row>45</xdr:row>
          <xdr:rowOff>0</xdr:rowOff>
        </xdr:to>
        <xdr:sp macro="" textlink="">
          <xdr:nvSpPr>
            <xdr:cNvPr id="73919" name="Check Box 191" hidden="1">
              <a:extLst>
                <a:ext uri="{63B3BB69-23CF-44E3-9099-C40C66FF867C}">
                  <a14:compatExt spid="_x0000_s73919"/>
                </a:ext>
                <a:ext uri="{FF2B5EF4-FFF2-40B4-BE49-F238E27FC236}">
                  <a16:creationId xmlns:a16="http://schemas.microsoft.com/office/drawing/2014/main" id="{C36CA1FB-55C1-A46D-C1C7-4E96B1BB1B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43</xdr:row>
          <xdr:rowOff>198120</xdr:rowOff>
        </xdr:from>
        <xdr:to>
          <xdr:col>13</xdr:col>
          <xdr:colOff>175260</xdr:colOff>
          <xdr:row>45</xdr:row>
          <xdr:rowOff>7620</xdr:rowOff>
        </xdr:to>
        <xdr:sp macro="" textlink="">
          <xdr:nvSpPr>
            <xdr:cNvPr id="73920" name="Check Box 192" hidden="1">
              <a:extLst>
                <a:ext uri="{63B3BB69-23CF-44E3-9099-C40C66FF867C}">
                  <a14:compatExt spid="_x0000_s73920"/>
                </a:ext>
                <a:ext uri="{FF2B5EF4-FFF2-40B4-BE49-F238E27FC236}">
                  <a16:creationId xmlns:a16="http://schemas.microsoft.com/office/drawing/2014/main" id="{55FBCA83-12D0-86EA-09BE-BBC200C5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15</xdr:row>
          <xdr:rowOff>152400</xdr:rowOff>
        </xdr:from>
        <xdr:to>
          <xdr:col>11</xdr:col>
          <xdr:colOff>449580</xdr:colOff>
          <xdr:row>17</xdr:row>
          <xdr:rowOff>1905</xdr:rowOff>
        </xdr:to>
        <xdr:sp macro="" textlink="">
          <xdr:nvSpPr>
            <xdr:cNvPr id="73921" name="Check Box 193" hidden="1">
              <a:extLst>
                <a:ext uri="{63B3BB69-23CF-44E3-9099-C40C66FF867C}">
                  <a14:compatExt spid="_x0000_s73921"/>
                </a:ext>
                <a:ext uri="{FF2B5EF4-FFF2-40B4-BE49-F238E27FC236}">
                  <a16:creationId xmlns:a16="http://schemas.microsoft.com/office/drawing/2014/main" id="{8081DEF1-A797-3643-AB0C-AF0BA95D3C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15</xdr:row>
          <xdr:rowOff>152400</xdr:rowOff>
        </xdr:from>
        <xdr:to>
          <xdr:col>12</xdr:col>
          <xdr:colOff>457200</xdr:colOff>
          <xdr:row>17</xdr:row>
          <xdr:rowOff>3810</xdr:rowOff>
        </xdr:to>
        <xdr:sp macro="" textlink="">
          <xdr:nvSpPr>
            <xdr:cNvPr id="73922" name="Check Box 194" hidden="1">
              <a:extLst>
                <a:ext uri="{63B3BB69-23CF-44E3-9099-C40C66FF867C}">
                  <a14:compatExt spid="_x0000_s73922"/>
                </a:ext>
                <a:ext uri="{FF2B5EF4-FFF2-40B4-BE49-F238E27FC236}">
                  <a16:creationId xmlns:a16="http://schemas.microsoft.com/office/drawing/2014/main" id="{C08DECE0-8241-BD67-36D2-901A997E4B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15</xdr:row>
          <xdr:rowOff>144780</xdr:rowOff>
        </xdr:from>
        <xdr:to>
          <xdr:col>13</xdr:col>
          <xdr:colOff>464820</xdr:colOff>
          <xdr:row>16</xdr:row>
          <xdr:rowOff>160020</xdr:rowOff>
        </xdr:to>
        <xdr:sp macro="" textlink="">
          <xdr:nvSpPr>
            <xdr:cNvPr id="73923" name="Check Box 195" hidden="1">
              <a:extLst>
                <a:ext uri="{63B3BB69-23CF-44E3-9099-C40C66FF867C}">
                  <a14:compatExt spid="_x0000_s73923"/>
                </a:ext>
                <a:ext uri="{FF2B5EF4-FFF2-40B4-BE49-F238E27FC236}">
                  <a16:creationId xmlns:a16="http://schemas.microsoft.com/office/drawing/2014/main" id="{8BAB157F-942C-41E8-EBAB-2CE49560C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21</xdr:row>
          <xdr:rowOff>190500</xdr:rowOff>
        </xdr:from>
        <xdr:to>
          <xdr:col>11</xdr:col>
          <xdr:colOff>449580</xdr:colOff>
          <xdr:row>23</xdr:row>
          <xdr:rowOff>60960</xdr:rowOff>
        </xdr:to>
        <xdr:sp macro="" textlink="">
          <xdr:nvSpPr>
            <xdr:cNvPr id="73924" name="Check Box 196" hidden="1">
              <a:extLst>
                <a:ext uri="{63B3BB69-23CF-44E3-9099-C40C66FF867C}">
                  <a14:compatExt spid="_x0000_s73924"/>
                </a:ext>
                <a:ext uri="{FF2B5EF4-FFF2-40B4-BE49-F238E27FC236}">
                  <a16:creationId xmlns:a16="http://schemas.microsoft.com/office/drawing/2014/main" id="{1A80A15B-CB7B-D520-82FA-9AE2DFBDF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21</xdr:row>
          <xdr:rowOff>190500</xdr:rowOff>
        </xdr:from>
        <xdr:to>
          <xdr:col>12</xdr:col>
          <xdr:colOff>457200</xdr:colOff>
          <xdr:row>23</xdr:row>
          <xdr:rowOff>45720</xdr:rowOff>
        </xdr:to>
        <xdr:sp macro="" textlink="">
          <xdr:nvSpPr>
            <xdr:cNvPr id="73925" name="Check Box 197" hidden="1">
              <a:extLst>
                <a:ext uri="{63B3BB69-23CF-44E3-9099-C40C66FF867C}">
                  <a14:compatExt spid="_x0000_s73925"/>
                </a:ext>
                <a:ext uri="{FF2B5EF4-FFF2-40B4-BE49-F238E27FC236}">
                  <a16:creationId xmlns:a16="http://schemas.microsoft.com/office/drawing/2014/main" id="{3E389EBE-7BF4-47F0-982B-781C43F708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21</xdr:row>
          <xdr:rowOff>182880</xdr:rowOff>
        </xdr:from>
        <xdr:to>
          <xdr:col>13</xdr:col>
          <xdr:colOff>464820</xdr:colOff>
          <xdr:row>23</xdr:row>
          <xdr:rowOff>38100</xdr:rowOff>
        </xdr:to>
        <xdr:sp macro="" textlink="">
          <xdr:nvSpPr>
            <xdr:cNvPr id="73926" name="Check Box 198" hidden="1">
              <a:extLst>
                <a:ext uri="{63B3BB69-23CF-44E3-9099-C40C66FF867C}">
                  <a14:compatExt spid="_x0000_s73926"/>
                </a:ext>
                <a:ext uri="{FF2B5EF4-FFF2-40B4-BE49-F238E27FC236}">
                  <a16:creationId xmlns:a16="http://schemas.microsoft.com/office/drawing/2014/main" id="{D6BCC918-FD08-669A-48A7-FBE686BCA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403860</xdr:colOff>
          <xdr:row>23</xdr:row>
          <xdr:rowOff>160020</xdr:rowOff>
        </xdr:from>
        <xdr:to>
          <xdr:col>12</xdr:col>
          <xdr:colOff>228600</xdr:colOff>
          <xdr:row>24</xdr:row>
          <xdr:rowOff>190500</xdr:rowOff>
        </xdr:to>
        <xdr:sp macro="" textlink="">
          <xdr:nvSpPr>
            <xdr:cNvPr id="73927" name="Check Box 199" hidden="1">
              <a:extLst>
                <a:ext uri="{63B3BB69-23CF-44E3-9099-C40C66FF867C}">
                  <a14:compatExt spid="_x0000_s73927"/>
                </a:ext>
                <a:ext uri="{FF2B5EF4-FFF2-40B4-BE49-F238E27FC236}">
                  <a16:creationId xmlns:a16="http://schemas.microsoft.com/office/drawing/2014/main" id="{E0E851F1-BAE2-D348-66C2-6DDA9146C8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23</xdr:row>
          <xdr:rowOff>160020</xdr:rowOff>
        </xdr:from>
        <xdr:to>
          <xdr:col>13</xdr:col>
          <xdr:colOff>175260</xdr:colOff>
          <xdr:row>24</xdr:row>
          <xdr:rowOff>198120</xdr:rowOff>
        </xdr:to>
        <xdr:sp macro="" textlink="">
          <xdr:nvSpPr>
            <xdr:cNvPr id="73928" name="Check Box 200" hidden="1">
              <a:extLst>
                <a:ext uri="{63B3BB69-23CF-44E3-9099-C40C66FF867C}">
                  <a14:compatExt spid="_x0000_s73928"/>
                </a:ext>
                <a:ext uri="{FF2B5EF4-FFF2-40B4-BE49-F238E27FC236}">
                  <a16:creationId xmlns:a16="http://schemas.microsoft.com/office/drawing/2014/main" id="{5DBC48BD-C5D1-57EF-9223-E4DCE4962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403860</xdr:colOff>
          <xdr:row>24</xdr:row>
          <xdr:rowOff>175260</xdr:rowOff>
        </xdr:from>
        <xdr:to>
          <xdr:col>12</xdr:col>
          <xdr:colOff>228600</xdr:colOff>
          <xdr:row>26</xdr:row>
          <xdr:rowOff>0</xdr:rowOff>
        </xdr:to>
        <xdr:sp macro="" textlink="">
          <xdr:nvSpPr>
            <xdr:cNvPr id="73929" name="Check Box 201" hidden="1">
              <a:extLst>
                <a:ext uri="{63B3BB69-23CF-44E3-9099-C40C66FF867C}">
                  <a14:compatExt spid="_x0000_s73929"/>
                </a:ext>
                <a:ext uri="{FF2B5EF4-FFF2-40B4-BE49-F238E27FC236}">
                  <a16:creationId xmlns:a16="http://schemas.microsoft.com/office/drawing/2014/main" id="{AFD6F4FA-83BF-7D00-FA6A-4A117248E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24</xdr:row>
          <xdr:rowOff>182880</xdr:rowOff>
        </xdr:from>
        <xdr:to>
          <xdr:col>13</xdr:col>
          <xdr:colOff>175260</xdr:colOff>
          <xdr:row>26</xdr:row>
          <xdr:rowOff>0</xdr:rowOff>
        </xdr:to>
        <xdr:sp macro="" textlink="">
          <xdr:nvSpPr>
            <xdr:cNvPr id="73930" name="Check Box 202" hidden="1">
              <a:extLst>
                <a:ext uri="{63B3BB69-23CF-44E3-9099-C40C66FF867C}">
                  <a14:compatExt spid="_x0000_s73930"/>
                </a:ext>
                <a:ext uri="{FF2B5EF4-FFF2-40B4-BE49-F238E27FC236}">
                  <a16:creationId xmlns:a16="http://schemas.microsoft.com/office/drawing/2014/main" id="{025F6905-A0A1-179B-98DE-7D73C0A0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403860</xdr:colOff>
          <xdr:row>53</xdr:row>
          <xdr:rowOff>190500</xdr:rowOff>
        </xdr:from>
        <xdr:to>
          <xdr:col>12</xdr:col>
          <xdr:colOff>228600</xdr:colOff>
          <xdr:row>55</xdr:row>
          <xdr:rowOff>0</xdr:rowOff>
        </xdr:to>
        <xdr:sp macro="" textlink="">
          <xdr:nvSpPr>
            <xdr:cNvPr id="73931" name="Check Box 203" hidden="1">
              <a:extLst>
                <a:ext uri="{63B3BB69-23CF-44E3-9099-C40C66FF867C}">
                  <a14:compatExt spid="_x0000_s73931"/>
                </a:ext>
                <a:ext uri="{FF2B5EF4-FFF2-40B4-BE49-F238E27FC236}">
                  <a16:creationId xmlns:a16="http://schemas.microsoft.com/office/drawing/2014/main" id="{DD32AF56-3B63-2902-7FCA-95E2CA24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53</xdr:row>
          <xdr:rowOff>190500</xdr:rowOff>
        </xdr:from>
        <xdr:to>
          <xdr:col>13</xdr:col>
          <xdr:colOff>175260</xdr:colOff>
          <xdr:row>55</xdr:row>
          <xdr:rowOff>7620</xdr:rowOff>
        </xdr:to>
        <xdr:sp macro="" textlink="">
          <xdr:nvSpPr>
            <xdr:cNvPr id="73932" name="Check Box 204" hidden="1">
              <a:extLst>
                <a:ext uri="{63B3BB69-23CF-44E3-9099-C40C66FF867C}">
                  <a14:compatExt spid="_x0000_s73932"/>
                </a:ext>
                <a:ext uri="{FF2B5EF4-FFF2-40B4-BE49-F238E27FC236}">
                  <a16:creationId xmlns:a16="http://schemas.microsoft.com/office/drawing/2014/main" id="{EBBCE08B-0666-A187-AE11-F4577A23CB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403860</xdr:colOff>
          <xdr:row>61</xdr:row>
          <xdr:rowOff>160020</xdr:rowOff>
        </xdr:from>
        <xdr:to>
          <xdr:col>12</xdr:col>
          <xdr:colOff>228600</xdr:colOff>
          <xdr:row>63</xdr:row>
          <xdr:rowOff>0</xdr:rowOff>
        </xdr:to>
        <xdr:sp macro="" textlink="">
          <xdr:nvSpPr>
            <xdr:cNvPr id="73934" name="Check Box 206" hidden="1">
              <a:extLst>
                <a:ext uri="{63B3BB69-23CF-44E3-9099-C40C66FF867C}">
                  <a14:compatExt spid="_x0000_s73934"/>
                </a:ext>
                <a:ext uri="{FF2B5EF4-FFF2-40B4-BE49-F238E27FC236}">
                  <a16:creationId xmlns:a16="http://schemas.microsoft.com/office/drawing/2014/main" id="{333338C1-DD4A-AFA9-F217-4959CC736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61</xdr:row>
          <xdr:rowOff>175260</xdr:rowOff>
        </xdr:from>
        <xdr:to>
          <xdr:col>13</xdr:col>
          <xdr:colOff>175260</xdr:colOff>
          <xdr:row>63</xdr:row>
          <xdr:rowOff>0</xdr:rowOff>
        </xdr:to>
        <xdr:sp macro="" textlink="">
          <xdr:nvSpPr>
            <xdr:cNvPr id="73935" name="Check Box 207" hidden="1">
              <a:extLst>
                <a:ext uri="{63B3BB69-23CF-44E3-9099-C40C66FF867C}">
                  <a14:compatExt spid="_x0000_s73935"/>
                </a:ext>
                <a:ext uri="{FF2B5EF4-FFF2-40B4-BE49-F238E27FC236}">
                  <a16:creationId xmlns:a16="http://schemas.microsoft.com/office/drawing/2014/main" id="{66E7E82E-AB0B-1F86-B8F5-5E13463CF1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403860</xdr:colOff>
          <xdr:row>62</xdr:row>
          <xdr:rowOff>121920</xdr:rowOff>
        </xdr:from>
        <xdr:to>
          <xdr:col>12</xdr:col>
          <xdr:colOff>228600</xdr:colOff>
          <xdr:row>63</xdr:row>
          <xdr:rowOff>152400</xdr:rowOff>
        </xdr:to>
        <xdr:sp macro="" textlink="">
          <xdr:nvSpPr>
            <xdr:cNvPr id="73936" name="Check Box 208" hidden="1">
              <a:extLst>
                <a:ext uri="{63B3BB69-23CF-44E3-9099-C40C66FF867C}">
                  <a14:compatExt spid="_x0000_s73936"/>
                </a:ext>
                <a:ext uri="{FF2B5EF4-FFF2-40B4-BE49-F238E27FC236}">
                  <a16:creationId xmlns:a16="http://schemas.microsoft.com/office/drawing/2014/main" id="{87A9C6C5-1529-78BD-2D84-9824F4728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403860</xdr:colOff>
          <xdr:row>62</xdr:row>
          <xdr:rowOff>160020</xdr:rowOff>
        </xdr:from>
        <xdr:to>
          <xdr:col>12</xdr:col>
          <xdr:colOff>228600</xdr:colOff>
          <xdr:row>64</xdr:row>
          <xdr:rowOff>0</xdr:rowOff>
        </xdr:to>
        <xdr:sp macro="" textlink="">
          <xdr:nvSpPr>
            <xdr:cNvPr id="73937" name="Check Box 209" hidden="1">
              <a:extLst>
                <a:ext uri="{63B3BB69-23CF-44E3-9099-C40C66FF867C}">
                  <a14:compatExt spid="_x0000_s73937"/>
                </a:ext>
                <a:ext uri="{FF2B5EF4-FFF2-40B4-BE49-F238E27FC236}">
                  <a16:creationId xmlns:a16="http://schemas.microsoft.com/office/drawing/2014/main" id="{5BEDB7DB-1D40-EE64-B3F2-067F78155A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62</xdr:row>
          <xdr:rowOff>175260</xdr:rowOff>
        </xdr:from>
        <xdr:to>
          <xdr:col>13</xdr:col>
          <xdr:colOff>175260</xdr:colOff>
          <xdr:row>64</xdr:row>
          <xdr:rowOff>0</xdr:rowOff>
        </xdr:to>
        <xdr:sp macro="" textlink="">
          <xdr:nvSpPr>
            <xdr:cNvPr id="73938" name="Check Box 210" hidden="1">
              <a:extLst>
                <a:ext uri="{63B3BB69-23CF-44E3-9099-C40C66FF867C}">
                  <a14:compatExt spid="_x0000_s73938"/>
                </a:ext>
                <a:ext uri="{FF2B5EF4-FFF2-40B4-BE49-F238E27FC236}">
                  <a16:creationId xmlns:a16="http://schemas.microsoft.com/office/drawing/2014/main" id="{062A3920-C6A4-9DA4-48EB-1D56FFC01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55</xdr:row>
          <xdr:rowOff>175260</xdr:rowOff>
        </xdr:from>
        <xdr:to>
          <xdr:col>11</xdr:col>
          <xdr:colOff>449580</xdr:colOff>
          <xdr:row>57</xdr:row>
          <xdr:rowOff>22860</xdr:rowOff>
        </xdr:to>
        <xdr:sp macro="" textlink="">
          <xdr:nvSpPr>
            <xdr:cNvPr id="73950" name="Check Box 222" hidden="1">
              <a:extLst>
                <a:ext uri="{63B3BB69-23CF-44E3-9099-C40C66FF867C}">
                  <a14:compatExt spid="_x0000_s73950"/>
                </a:ext>
                <a:ext uri="{FF2B5EF4-FFF2-40B4-BE49-F238E27FC236}">
                  <a16:creationId xmlns:a16="http://schemas.microsoft.com/office/drawing/2014/main" id="{1E3A41EE-3D5F-E675-B4DA-1FE3E20EC6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55</xdr:row>
          <xdr:rowOff>175260</xdr:rowOff>
        </xdr:from>
        <xdr:to>
          <xdr:col>12</xdr:col>
          <xdr:colOff>457200</xdr:colOff>
          <xdr:row>57</xdr:row>
          <xdr:rowOff>7620</xdr:rowOff>
        </xdr:to>
        <xdr:sp macro="" textlink="">
          <xdr:nvSpPr>
            <xdr:cNvPr id="73951" name="Check Box 223" hidden="1">
              <a:extLst>
                <a:ext uri="{63B3BB69-23CF-44E3-9099-C40C66FF867C}">
                  <a14:compatExt spid="_x0000_s73951"/>
                </a:ext>
                <a:ext uri="{FF2B5EF4-FFF2-40B4-BE49-F238E27FC236}">
                  <a16:creationId xmlns:a16="http://schemas.microsoft.com/office/drawing/2014/main" id="{998F9FA7-DA60-F707-B967-AE6EF446E7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55</xdr:row>
          <xdr:rowOff>160020</xdr:rowOff>
        </xdr:from>
        <xdr:to>
          <xdr:col>13</xdr:col>
          <xdr:colOff>464820</xdr:colOff>
          <xdr:row>57</xdr:row>
          <xdr:rowOff>0</xdr:rowOff>
        </xdr:to>
        <xdr:sp macro="" textlink="">
          <xdr:nvSpPr>
            <xdr:cNvPr id="73952" name="Check Box 224" hidden="1">
              <a:extLst>
                <a:ext uri="{63B3BB69-23CF-44E3-9099-C40C66FF867C}">
                  <a14:compatExt spid="_x0000_s73952"/>
                </a:ext>
                <a:ext uri="{FF2B5EF4-FFF2-40B4-BE49-F238E27FC236}">
                  <a16:creationId xmlns:a16="http://schemas.microsoft.com/office/drawing/2014/main" id="{07B71DC1-2ED0-FAF3-D368-8DBFC91345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56</xdr:row>
          <xdr:rowOff>175260</xdr:rowOff>
        </xdr:from>
        <xdr:to>
          <xdr:col>11</xdr:col>
          <xdr:colOff>449580</xdr:colOff>
          <xdr:row>58</xdr:row>
          <xdr:rowOff>7620</xdr:rowOff>
        </xdr:to>
        <xdr:sp macro="" textlink="">
          <xdr:nvSpPr>
            <xdr:cNvPr id="73953" name="Check Box 225" hidden="1">
              <a:extLst>
                <a:ext uri="{63B3BB69-23CF-44E3-9099-C40C66FF867C}">
                  <a14:compatExt spid="_x0000_s73953"/>
                </a:ext>
                <a:ext uri="{FF2B5EF4-FFF2-40B4-BE49-F238E27FC236}">
                  <a16:creationId xmlns:a16="http://schemas.microsoft.com/office/drawing/2014/main" id="{8F949B14-3390-A678-62BB-857082313B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56</xdr:row>
          <xdr:rowOff>175260</xdr:rowOff>
        </xdr:from>
        <xdr:to>
          <xdr:col>12</xdr:col>
          <xdr:colOff>457200</xdr:colOff>
          <xdr:row>58</xdr:row>
          <xdr:rowOff>0</xdr:rowOff>
        </xdr:to>
        <xdr:sp macro="" textlink="">
          <xdr:nvSpPr>
            <xdr:cNvPr id="73954" name="Check Box 226" hidden="1">
              <a:extLst>
                <a:ext uri="{63B3BB69-23CF-44E3-9099-C40C66FF867C}">
                  <a14:compatExt spid="_x0000_s73954"/>
                </a:ext>
                <a:ext uri="{FF2B5EF4-FFF2-40B4-BE49-F238E27FC236}">
                  <a16:creationId xmlns:a16="http://schemas.microsoft.com/office/drawing/2014/main" id="{3A9C9132-92FE-32FC-8A24-AD5686A752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56</xdr:row>
          <xdr:rowOff>160020</xdr:rowOff>
        </xdr:from>
        <xdr:to>
          <xdr:col>13</xdr:col>
          <xdr:colOff>464820</xdr:colOff>
          <xdr:row>58</xdr:row>
          <xdr:rowOff>0</xdr:rowOff>
        </xdr:to>
        <xdr:sp macro="" textlink="">
          <xdr:nvSpPr>
            <xdr:cNvPr id="73955" name="Check Box 227" hidden="1">
              <a:extLst>
                <a:ext uri="{63B3BB69-23CF-44E3-9099-C40C66FF867C}">
                  <a14:compatExt spid="_x0000_s73955"/>
                </a:ext>
                <a:ext uri="{FF2B5EF4-FFF2-40B4-BE49-F238E27FC236}">
                  <a16:creationId xmlns:a16="http://schemas.microsoft.com/office/drawing/2014/main" id="{9468383D-7509-DC66-5453-00D8E2DDA4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57</xdr:row>
          <xdr:rowOff>175260</xdr:rowOff>
        </xdr:from>
        <xdr:to>
          <xdr:col>11</xdr:col>
          <xdr:colOff>449580</xdr:colOff>
          <xdr:row>59</xdr:row>
          <xdr:rowOff>7620</xdr:rowOff>
        </xdr:to>
        <xdr:sp macro="" textlink="">
          <xdr:nvSpPr>
            <xdr:cNvPr id="73956" name="Check Box 228" hidden="1">
              <a:extLst>
                <a:ext uri="{63B3BB69-23CF-44E3-9099-C40C66FF867C}">
                  <a14:compatExt spid="_x0000_s73956"/>
                </a:ext>
                <a:ext uri="{FF2B5EF4-FFF2-40B4-BE49-F238E27FC236}">
                  <a16:creationId xmlns:a16="http://schemas.microsoft.com/office/drawing/2014/main" id="{8A932D2E-B9CC-5700-FCE8-11AC4D20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57</xdr:row>
          <xdr:rowOff>182880</xdr:rowOff>
        </xdr:from>
        <xdr:to>
          <xdr:col>12</xdr:col>
          <xdr:colOff>457200</xdr:colOff>
          <xdr:row>59</xdr:row>
          <xdr:rowOff>0</xdr:rowOff>
        </xdr:to>
        <xdr:sp macro="" textlink="">
          <xdr:nvSpPr>
            <xdr:cNvPr id="73957" name="Check Box 229" hidden="1">
              <a:extLst>
                <a:ext uri="{63B3BB69-23CF-44E3-9099-C40C66FF867C}">
                  <a14:compatExt spid="_x0000_s73957"/>
                </a:ext>
                <a:ext uri="{FF2B5EF4-FFF2-40B4-BE49-F238E27FC236}">
                  <a16:creationId xmlns:a16="http://schemas.microsoft.com/office/drawing/2014/main" id="{93FC76D1-74F0-710C-63B9-789937018F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57</xdr:row>
          <xdr:rowOff>175260</xdr:rowOff>
        </xdr:from>
        <xdr:to>
          <xdr:col>13</xdr:col>
          <xdr:colOff>464820</xdr:colOff>
          <xdr:row>59</xdr:row>
          <xdr:rowOff>0</xdr:rowOff>
        </xdr:to>
        <xdr:sp macro="" textlink="">
          <xdr:nvSpPr>
            <xdr:cNvPr id="73958" name="Check Box 230" hidden="1">
              <a:extLst>
                <a:ext uri="{63B3BB69-23CF-44E3-9099-C40C66FF867C}">
                  <a14:compatExt spid="_x0000_s73958"/>
                </a:ext>
                <a:ext uri="{FF2B5EF4-FFF2-40B4-BE49-F238E27FC236}">
                  <a16:creationId xmlns:a16="http://schemas.microsoft.com/office/drawing/2014/main" id="{4A4067E4-2910-0732-904B-55E58E4C5A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59</xdr:row>
          <xdr:rowOff>190500</xdr:rowOff>
        </xdr:from>
        <xdr:to>
          <xdr:col>11</xdr:col>
          <xdr:colOff>449580</xdr:colOff>
          <xdr:row>61</xdr:row>
          <xdr:rowOff>22860</xdr:rowOff>
        </xdr:to>
        <xdr:sp macro="" textlink="">
          <xdr:nvSpPr>
            <xdr:cNvPr id="73959" name="Check Box 231" hidden="1">
              <a:extLst>
                <a:ext uri="{63B3BB69-23CF-44E3-9099-C40C66FF867C}">
                  <a14:compatExt spid="_x0000_s73959"/>
                </a:ext>
                <a:ext uri="{FF2B5EF4-FFF2-40B4-BE49-F238E27FC236}">
                  <a16:creationId xmlns:a16="http://schemas.microsoft.com/office/drawing/2014/main" id="{60D00762-1A5F-2ED8-64E2-7B845670D5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59</xdr:row>
          <xdr:rowOff>190500</xdr:rowOff>
        </xdr:from>
        <xdr:to>
          <xdr:col>12</xdr:col>
          <xdr:colOff>457200</xdr:colOff>
          <xdr:row>61</xdr:row>
          <xdr:rowOff>7620</xdr:rowOff>
        </xdr:to>
        <xdr:sp macro="" textlink="">
          <xdr:nvSpPr>
            <xdr:cNvPr id="73960" name="Check Box 232" hidden="1">
              <a:extLst>
                <a:ext uri="{63B3BB69-23CF-44E3-9099-C40C66FF867C}">
                  <a14:compatExt spid="_x0000_s73960"/>
                </a:ext>
                <a:ext uri="{FF2B5EF4-FFF2-40B4-BE49-F238E27FC236}">
                  <a16:creationId xmlns:a16="http://schemas.microsoft.com/office/drawing/2014/main" id="{43E2BD99-56A7-6CCF-1F6D-7FB4BE1278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59</xdr:row>
          <xdr:rowOff>182880</xdr:rowOff>
        </xdr:from>
        <xdr:to>
          <xdr:col>13</xdr:col>
          <xdr:colOff>464820</xdr:colOff>
          <xdr:row>61</xdr:row>
          <xdr:rowOff>7620</xdr:rowOff>
        </xdr:to>
        <xdr:sp macro="" textlink="">
          <xdr:nvSpPr>
            <xdr:cNvPr id="73961" name="Check Box 233" hidden="1">
              <a:extLst>
                <a:ext uri="{63B3BB69-23CF-44E3-9099-C40C66FF867C}">
                  <a14:compatExt spid="_x0000_s73961"/>
                </a:ext>
                <a:ext uri="{FF2B5EF4-FFF2-40B4-BE49-F238E27FC236}">
                  <a16:creationId xmlns:a16="http://schemas.microsoft.com/office/drawing/2014/main" id="{2CC52349-C564-C5DE-A1B9-2D915365F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72</xdr:row>
          <xdr:rowOff>182880</xdr:rowOff>
        </xdr:from>
        <xdr:to>
          <xdr:col>11</xdr:col>
          <xdr:colOff>449580</xdr:colOff>
          <xdr:row>74</xdr:row>
          <xdr:rowOff>0</xdr:rowOff>
        </xdr:to>
        <xdr:sp macro="" textlink="">
          <xdr:nvSpPr>
            <xdr:cNvPr id="73962" name="Check Box 234" hidden="1">
              <a:extLst>
                <a:ext uri="{63B3BB69-23CF-44E3-9099-C40C66FF867C}">
                  <a14:compatExt spid="_x0000_s73962"/>
                </a:ext>
                <a:ext uri="{FF2B5EF4-FFF2-40B4-BE49-F238E27FC236}">
                  <a16:creationId xmlns:a16="http://schemas.microsoft.com/office/drawing/2014/main" id="{D1721C2E-F209-FE40-7D54-261F06D6FB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72</xdr:row>
          <xdr:rowOff>182880</xdr:rowOff>
        </xdr:from>
        <xdr:to>
          <xdr:col>12</xdr:col>
          <xdr:colOff>457200</xdr:colOff>
          <xdr:row>74</xdr:row>
          <xdr:rowOff>0</xdr:rowOff>
        </xdr:to>
        <xdr:sp macro="" textlink="">
          <xdr:nvSpPr>
            <xdr:cNvPr id="73963" name="Check Box 235" hidden="1">
              <a:extLst>
                <a:ext uri="{63B3BB69-23CF-44E3-9099-C40C66FF867C}">
                  <a14:compatExt spid="_x0000_s73963"/>
                </a:ext>
                <a:ext uri="{FF2B5EF4-FFF2-40B4-BE49-F238E27FC236}">
                  <a16:creationId xmlns:a16="http://schemas.microsoft.com/office/drawing/2014/main" id="{FC62B239-3252-B3B2-D449-81104B786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72</xdr:row>
          <xdr:rowOff>175260</xdr:rowOff>
        </xdr:from>
        <xdr:to>
          <xdr:col>13</xdr:col>
          <xdr:colOff>464820</xdr:colOff>
          <xdr:row>74</xdr:row>
          <xdr:rowOff>0</xdr:rowOff>
        </xdr:to>
        <xdr:sp macro="" textlink="">
          <xdr:nvSpPr>
            <xdr:cNvPr id="73964" name="Check Box 236" hidden="1">
              <a:extLst>
                <a:ext uri="{63B3BB69-23CF-44E3-9099-C40C66FF867C}">
                  <a14:compatExt spid="_x0000_s73964"/>
                </a:ext>
                <a:ext uri="{FF2B5EF4-FFF2-40B4-BE49-F238E27FC236}">
                  <a16:creationId xmlns:a16="http://schemas.microsoft.com/office/drawing/2014/main" id="{38669B22-D4BF-42ED-1769-D8897AC0BA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78</xdr:row>
          <xdr:rowOff>182880</xdr:rowOff>
        </xdr:from>
        <xdr:to>
          <xdr:col>11</xdr:col>
          <xdr:colOff>449580</xdr:colOff>
          <xdr:row>80</xdr:row>
          <xdr:rowOff>7620</xdr:rowOff>
        </xdr:to>
        <xdr:sp macro="" textlink="">
          <xdr:nvSpPr>
            <xdr:cNvPr id="73965" name="Check Box 237" hidden="1">
              <a:extLst>
                <a:ext uri="{63B3BB69-23CF-44E3-9099-C40C66FF867C}">
                  <a14:compatExt spid="_x0000_s73965"/>
                </a:ext>
                <a:ext uri="{FF2B5EF4-FFF2-40B4-BE49-F238E27FC236}">
                  <a16:creationId xmlns:a16="http://schemas.microsoft.com/office/drawing/2014/main" id="{6A5D4721-3418-00CC-229A-4F0935CD7B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78</xdr:row>
          <xdr:rowOff>182880</xdr:rowOff>
        </xdr:from>
        <xdr:to>
          <xdr:col>12</xdr:col>
          <xdr:colOff>457200</xdr:colOff>
          <xdr:row>80</xdr:row>
          <xdr:rowOff>0</xdr:rowOff>
        </xdr:to>
        <xdr:sp macro="" textlink="">
          <xdr:nvSpPr>
            <xdr:cNvPr id="73966" name="Check Box 238" hidden="1">
              <a:extLst>
                <a:ext uri="{63B3BB69-23CF-44E3-9099-C40C66FF867C}">
                  <a14:compatExt spid="_x0000_s73966"/>
                </a:ext>
                <a:ext uri="{FF2B5EF4-FFF2-40B4-BE49-F238E27FC236}">
                  <a16:creationId xmlns:a16="http://schemas.microsoft.com/office/drawing/2014/main" id="{9CA722A2-3F80-E907-8DB7-FBB24384BC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78</xdr:row>
          <xdr:rowOff>175260</xdr:rowOff>
        </xdr:from>
        <xdr:to>
          <xdr:col>13</xdr:col>
          <xdr:colOff>464820</xdr:colOff>
          <xdr:row>80</xdr:row>
          <xdr:rowOff>0</xdr:rowOff>
        </xdr:to>
        <xdr:sp macro="" textlink="">
          <xdr:nvSpPr>
            <xdr:cNvPr id="73967" name="Check Box 239" hidden="1">
              <a:extLst>
                <a:ext uri="{63B3BB69-23CF-44E3-9099-C40C66FF867C}">
                  <a14:compatExt spid="_x0000_s73967"/>
                </a:ext>
                <a:ext uri="{FF2B5EF4-FFF2-40B4-BE49-F238E27FC236}">
                  <a16:creationId xmlns:a16="http://schemas.microsoft.com/office/drawing/2014/main" id="{6DEE8185-DF81-F706-F911-0DA02BEA3F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403860</xdr:colOff>
          <xdr:row>80</xdr:row>
          <xdr:rowOff>121920</xdr:rowOff>
        </xdr:from>
        <xdr:to>
          <xdr:col>12</xdr:col>
          <xdr:colOff>228600</xdr:colOff>
          <xdr:row>81</xdr:row>
          <xdr:rowOff>7620</xdr:rowOff>
        </xdr:to>
        <xdr:sp macro="" textlink="">
          <xdr:nvSpPr>
            <xdr:cNvPr id="73968" name="Check Box 240" hidden="1">
              <a:extLst>
                <a:ext uri="{63B3BB69-23CF-44E3-9099-C40C66FF867C}">
                  <a14:compatExt spid="_x0000_s73968"/>
                </a:ext>
                <a:ext uri="{FF2B5EF4-FFF2-40B4-BE49-F238E27FC236}">
                  <a16:creationId xmlns:a16="http://schemas.microsoft.com/office/drawing/2014/main" id="{94066522-FE32-3F7C-96A4-C34B6EB43D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80</xdr:row>
          <xdr:rowOff>137160</xdr:rowOff>
        </xdr:from>
        <xdr:to>
          <xdr:col>13</xdr:col>
          <xdr:colOff>175260</xdr:colOff>
          <xdr:row>81</xdr:row>
          <xdr:rowOff>22860</xdr:rowOff>
        </xdr:to>
        <xdr:sp macro="" textlink="">
          <xdr:nvSpPr>
            <xdr:cNvPr id="73969" name="Check Box 241" hidden="1">
              <a:extLst>
                <a:ext uri="{63B3BB69-23CF-44E3-9099-C40C66FF867C}">
                  <a14:compatExt spid="_x0000_s73969"/>
                </a:ext>
                <a:ext uri="{FF2B5EF4-FFF2-40B4-BE49-F238E27FC236}">
                  <a16:creationId xmlns:a16="http://schemas.microsoft.com/office/drawing/2014/main" id="{7BD3BE87-EC9F-A3F6-BA54-68D983E79F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403860</xdr:colOff>
          <xdr:row>81</xdr:row>
          <xdr:rowOff>175260</xdr:rowOff>
        </xdr:from>
        <xdr:to>
          <xdr:col>12</xdr:col>
          <xdr:colOff>228600</xdr:colOff>
          <xdr:row>83</xdr:row>
          <xdr:rowOff>0</xdr:rowOff>
        </xdr:to>
        <xdr:sp macro="" textlink="">
          <xdr:nvSpPr>
            <xdr:cNvPr id="73970" name="Check Box 242" hidden="1">
              <a:extLst>
                <a:ext uri="{63B3BB69-23CF-44E3-9099-C40C66FF867C}">
                  <a14:compatExt spid="_x0000_s73970"/>
                </a:ext>
                <a:ext uri="{FF2B5EF4-FFF2-40B4-BE49-F238E27FC236}">
                  <a16:creationId xmlns:a16="http://schemas.microsoft.com/office/drawing/2014/main" id="{455D660F-274E-E98E-3118-A8EB32F81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81</xdr:row>
          <xdr:rowOff>175260</xdr:rowOff>
        </xdr:from>
        <xdr:to>
          <xdr:col>13</xdr:col>
          <xdr:colOff>175260</xdr:colOff>
          <xdr:row>83</xdr:row>
          <xdr:rowOff>0</xdr:rowOff>
        </xdr:to>
        <xdr:sp macro="" textlink="">
          <xdr:nvSpPr>
            <xdr:cNvPr id="73972" name="Check Box 244" hidden="1">
              <a:extLst>
                <a:ext uri="{63B3BB69-23CF-44E3-9099-C40C66FF867C}">
                  <a14:compatExt spid="_x0000_s73972"/>
                </a:ext>
                <a:ext uri="{FF2B5EF4-FFF2-40B4-BE49-F238E27FC236}">
                  <a16:creationId xmlns:a16="http://schemas.microsoft.com/office/drawing/2014/main" id="{7F7DC0B0-793A-8303-ED2F-A858A1B74C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403860</xdr:colOff>
          <xdr:row>111</xdr:row>
          <xdr:rowOff>175260</xdr:rowOff>
        </xdr:from>
        <xdr:to>
          <xdr:col>12</xdr:col>
          <xdr:colOff>228600</xdr:colOff>
          <xdr:row>113</xdr:row>
          <xdr:rowOff>0</xdr:rowOff>
        </xdr:to>
        <xdr:sp macro="" textlink="">
          <xdr:nvSpPr>
            <xdr:cNvPr id="73973" name="Check Box 245" hidden="1">
              <a:extLst>
                <a:ext uri="{63B3BB69-23CF-44E3-9099-C40C66FF867C}">
                  <a14:compatExt spid="_x0000_s73973"/>
                </a:ext>
                <a:ext uri="{FF2B5EF4-FFF2-40B4-BE49-F238E27FC236}">
                  <a16:creationId xmlns:a16="http://schemas.microsoft.com/office/drawing/2014/main" id="{DA3430CA-58DF-9156-0DCF-74523DBEA6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111</xdr:row>
          <xdr:rowOff>175260</xdr:rowOff>
        </xdr:from>
        <xdr:to>
          <xdr:col>13</xdr:col>
          <xdr:colOff>175260</xdr:colOff>
          <xdr:row>113</xdr:row>
          <xdr:rowOff>0</xdr:rowOff>
        </xdr:to>
        <xdr:sp macro="" textlink="">
          <xdr:nvSpPr>
            <xdr:cNvPr id="73974" name="Check Box 246" hidden="1">
              <a:extLst>
                <a:ext uri="{63B3BB69-23CF-44E3-9099-C40C66FF867C}">
                  <a14:compatExt spid="_x0000_s73974"/>
                </a:ext>
                <a:ext uri="{FF2B5EF4-FFF2-40B4-BE49-F238E27FC236}">
                  <a16:creationId xmlns:a16="http://schemas.microsoft.com/office/drawing/2014/main" id="{C67FBA62-0C56-0E28-CDBD-70842F6566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403860</xdr:colOff>
          <xdr:row>112</xdr:row>
          <xdr:rowOff>182880</xdr:rowOff>
        </xdr:from>
        <xdr:to>
          <xdr:col>12</xdr:col>
          <xdr:colOff>228600</xdr:colOff>
          <xdr:row>114</xdr:row>
          <xdr:rowOff>7620</xdr:rowOff>
        </xdr:to>
        <xdr:sp macro="" textlink="">
          <xdr:nvSpPr>
            <xdr:cNvPr id="73975" name="Check Box 247" hidden="1">
              <a:extLst>
                <a:ext uri="{63B3BB69-23CF-44E3-9099-C40C66FF867C}">
                  <a14:compatExt spid="_x0000_s73975"/>
                </a:ext>
                <a:ext uri="{FF2B5EF4-FFF2-40B4-BE49-F238E27FC236}">
                  <a16:creationId xmlns:a16="http://schemas.microsoft.com/office/drawing/2014/main" id="{2C81FEC8-50A0-3E74-37E4-C323FC4B7D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112</xdr:row>
          <xdr:rowOff>175260</xdr:rowOff>
        </xdr:from>
        <xdr:to>
          <xdr:col>13</xdr:col>
          <xdr:colOff>175260</xdr:colOff>
          <xdr:row>114</xdr:row>
          <xdr:rowOff>0</xdr:rowOff>
        </xdr:to>
        <xdr:sp macro="" textlink="">
          <xdr:nvSpPr>
            <xdr:cNvPr id="73977" name="Check Box 249" hidden="1">
              <a:extLst>
                <a:ext uri="{63B3BB69-23CF-44E3-9099-C40C66FF867C}">
                  <a14:compatExt spid="_x0000_s73977"/>
                </a:ext>
                <a:ext uri="{FF2B5EF4-FFF2-40B4-BE49-F238E27FC236}">
                  <a16:creationId xmlns:a16="http://schemas.microsoft.com/office/drawing/2014/main" id="{A0D3243C-5ED9-D90E-A601-F9AE005A09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115</xdr:row>
          <xdr:rowOff>182880</xdr:rowOff>
        </xdr:from>
        <xdr:to>
          <xdr:col>11</xdr:col>
          <xdr:colOff>449580</xdr:colOff>
          <xdr:row>117</xdr:row>
          <xdr:rowOff>7620</xdr:rowOff>
        </xdr:to>
        <xdr:sp macro="" textlink="">
          <xdr:nvSpPr>
            <xdr:cNvPr id="73978" name="Check Box 250" hidden="1">
              <a:extLst>
                <a:ext uri="{63B3BB69-23CF-44E3-9099-C40C66FF867C}">
                  <a14:compatExt spid="_x0000_s73978"/>
                </a:ext>
                <a:ext uri="{FF2B5EF4-FFF2-40B4-BE49-F238E27FC236}">
                  <a16:creationId xmlns:a16="http://schemas.microsoft.com/office/drawing/2014/main" id="{8DD3E442-760C-F48C-84B0-7949DD3ED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115</xdr:row>
          <xdr:rowOff>182880</xdr:rowOff>
        </xdr:from>
        <xdr:to>
          <xdr:col>12</xdr:col>
          <xdr:colOff>457200</xdr:colOff>
          <xdr:row>117</xdr:row>
          <xdr:rowOff>0</xdr:rowOff>
        </xdr:to>
        <xdr:sp macro="" textlink="">
          <xdr:nvSpPr>
            <xdr:cNvPr id="73979" name="Check Box 251" hidden="1">
              <a:extLst>
                <a:ext uri="{63B3BB69-23CF-44E3-9099-C40C66FF867C}">
                  <a14:compatExt spid="_x0000_s73979"/>
                </a:ext>
                <a:ext uri="{FF2B5EF4-FFF2-40B4-BE49-F238E27FC236}">
                  <a16:creationId xmlns:a16="http://schemas.microsoft.com/office/drawing/2014/main" id="{DDB76964-3A42-05FA-BFB6-E6BBC4328A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115</xdr:row>
          <xdr:rowOff>175260</xdr:rowOff>
        </xdr:from>
        <xdr:to>
          <xdr:col>13</xdr:col>
          <xdr:colOff>464820</xdr:colOff>
          <xdr:row>117</xdr:row>
          <xdr:rowOff>0</xdr:rowOff>
        </xdr:to>
        <xdr:sp macro="" textlink="">
          <xdr:nvSpPr>
            <xdr:cNvPr id="73980" name="Check Box 252" hidden="1">
              <a:extLst>
                <a:ext uri="{63B3BB69-23CF-44E3-9099-C40C66FF867C}">
                  <a14:compatExt spid="_x0000_s73980"/>
                </a:ext>
                <a:ext uri="{FF2B5EF4-FFF2-40B4-BE49-F238E27FC236}">
                  <a16:creationId xmlns:a16="http://schemas.microsoft.com/office/drawing/2014/main" id="{A5A165E3-A968-3383-8E76-BD39AA1191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116</xdr:row>
          <xdr:rowOff>182880</xdr:rowOff>
        </xdr:from>
        <xdr:to>
          <xdr:col>11</xdr:col>
          <xdr:colOff>449580</xdr:colOff>
          <xdr:row>118</xdr:row>
          <xdr:rowOff>7620</xdr:rowOff>
        </xdr:to>
        <xdr:sp macro="" textlink="">
          <xdr:nvSpPr>
            <xdr:cNvPr id="73981" name="Check Box 253" hidden="1">
              <a:extLst>
                <a:ext uri="{63B3BB69-23CF-44E3-9099-C40C66FF867C}">
                  <a14:compatExt spid="_x0000_s73981"/>
                </a:ext>
                <a:ext uri="{FF2B5EF4-FFF2-40B4-BE49-F238E27FC236}">
                  <a16:creationId xmlns:a16="http://schemas.microsoft.com/office/drawing/2014/main" id="{EA531734-D4B3-07E7-CC2E-062485F45F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116</xdr:row>
          <xdr:rowOff>182880</xdr:rowOff>
        </xdr:from>
        <xdr:to>
          <xdr:col>12</xdr:col>
          <xdr:colOff>457200</xdr:colOff>
          <xdr:row>118</xdr:row>
          <xdr:rowOff>0</xdr:rowOff>
        </xdr:to>
        <xdr:sp macro="" textlink="">
          <xdr:nvSpPr>
            <xdr:cNvPr id="73982" name="Check Box 254" hidden="1">
              <a:extLst>
                <a:ext uri="{63B3BB69-23CF-44E3-9099-C40C66FF867C}">
                  <a14:compatExt spid="_x0000_s73982"/>
                </a:ext>
                <a:ext uri="{FF2B5EF4-FFF2-40B4-BE49-F238E27FC236}">
                  <a16:creationId xmlns:a16="http://schemas.microsoft.com/office/drawing/2014/main" id="{96CF69CC-D0C1-D91B-2CE9-BC2957EC22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116</xdr:row>
          <xdr:rowOff>175260</xdr:rowOff>
        </xdr:from>
        <xdr:to>
          <xdr:col>13</xdr:col>
          <xdr:colOff>464820</xdr:colOff>
          <xdr:row>118</xdr:row>
          <xdr:rowOff>0</xdr:rowOff>
        </xdr:to>
        <xdr:sp macro="" textlink="">
          <xdr:nvSpPr>
            <xdr:cNvPr id="73983" name="Check Box 255" hidden="1">
              <a:extLst>
                <a:ext uri="{63B3BB69-23CF-44E3-9099-C40C66FF867C}">
                  <a14:compatExt spid="_x0000_s73983"/>
                </a:ext>
                <a:ext uri="{FF2B5EF4-FFF2-40B4-BE49-F238E27FC236}">
                  <a16:creationId xmlns:a16="http://schemas.microsoft.com/office/drawing/2014/main" id="{F90960A2-EB31-30DA-F61C-DB3A242750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1</a:t>
              </a:r>
            </a:p>
          </xdr:txBody>
        </xdr:sp>
        <xdr:clientData/>
      </xdr:twoCellAnchor>
    </mc:Choice>
    <mc:Fallback/>
  </mc:AlternateContent>
  <xdr:twoCellAnchor editAs="oneCell">
    <xdr:from>
      <xdr:col>1</xdr:col>
      <xdr:colOff>152400</xdr:colOff>
      <xdr:row>1</xdr:row>
      <xdr:rowOff>38100</xdr:rowOff>
    </xdr:from>
    <xdr:to>
      <xdr:col>4</xdr:col>
      <xdr:colOff>152400</xdr:colOff>
      <xdr:row>5</xdr:row>
      <xdr:rowOff>152400</xdr:rowOff>
    </xdr:to>
    <xdr:pic>
      <xdr:nvPicPr>
        <xdr:cNvPr id="74310" name="Picture 1">
          <a:extLst>
            <a:ext uri="{FF2B5EF4-FFF2-40B4-BE49-F238E27FC236}">
              <a16:creationId xmlns:a16="http://schemas.microsoft.com/office/drawing/2014/main" id="{674B2DCF-3BA0-9529-5C2F-B9D6722629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66675"/>
          <a:ext cx="18288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144780</xdr:colOff>
          <xdr:row>91</xdr:row>
          <xdr:rowOff>160020</xdr:rowOff>
        </xdr:from>
        <xdr:to>
          <xdr:col>11</xdr:col>
          <xdr:colOff>449580</xdr:colOff>
          <xdr:row>93</xdr:row>
          <xdr:rowOff>0</xdr:rowOff>
        </xdr:to>
        <xdr:sp macro="" textlink="">
          <xdr:nvSpPr>
            <xdr:cNvPr id="74097" name="Check Box 369" hidden="1">
              <a:extLst>
                <a:ext uri="{63B3BB69-23CF-44E3-9099-C40C66FF867C}">
                  <a14:compatExt spid="_x0000_s74097"/>
                </a:ext>
                <a:ext uri="{FF2B5EF4-FFF2-40B4-BE49-F238E27FC236}">
                  <a16:creationId xmlns:a16="http://schemas.microsoft.com/office/drawing/2014/main" id="{C5F40CDC-6078-FA36-B060-4C66E80C2C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91</xdr:row>
          <xdr:rowOff>175260</xdr:rowOff>
        </xdr:from>
        <xdr:to>
          <xdr:col>12</xdr:col>
          <xdr:colOff>457200</xdr:colOff>
          <xdr:row>93</xdr:row>
          <xdr:rowOff>0</xdr:rowOff>
        </xdr:to>
        <xdr:sp macro="" textlink="">
          <xdr:nvSpPr>
            <xdr:cNvPr id="74098" name="Check Box 370" hidden="1">
              <a:extLst>
                <a:ext uri="{63B3BB69-23CF-44E3-9099-C40C66FF867C}">
                  <a14:compatExt spid="_x0000_s74098"/>
                </a:ext>
                <a:ext uri="{FF2B5EF4-FFF2-40B4-BE49-F238E27FC236}">
                  <a16:creationId xmlns:a16="http://schemas.microsoft.com/office/drawing/2014/main" id="{FD5CC30D-079B-0576-48BC-E59D350899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91</xdr:row>
          <xdr:rowOff>160020</xdr:rowOff>
        </xdr:from>
        <xdr:to>
          <xdr:col>13</xdr:col>
          <xdr:colOff>464820</xdr:colOff>
          <xdr:row>93</xdr:row>
          <xdr:rowOff>0</xdr:rowOff>
        </xdr:to>
        <xdr:sp macro="" textlink="">
          <xdr:nvSpPr>
            <xdr:cNvPr id="74099" name="Check Box 371" hidden="1">
              <a:extLst>
                <a:ext uri="{63B3BB69-23CF-44E3-9099-C40C66FF867C}">
                  <a14:compatExt spid="_x0000_s74099"/>
                </a:ext>
                <a:ext uri="{FF2B5EF4-FFF2-40B4-BE49-F238E27FC236}">
                  <a16:creationId xmlns:a16="http://schemas.microsoft.com/office/drawing/2014/main" id="{37BACA00-3683-6ECE-C421-E97602EB8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99</xdr:row>
          <xdr:rowOff>160020</xdr:rowOff>
        </xdr:from>
        <xdr:to>
          <xdr:col>11</xdr:col>
          <xdr:colOff>449580</xdr:colOff>
          <xdr:row>101</xdr:row>
          <xdr:rowOff>0</xdr:rowOff>
        </xdr:to>
        <xdr:sp macro="" textlink="">
          <xdr:nvSpPr>
            <xdr:cNvPr id="74100" name="Check Box 372" hidden="1">
              <a:extLst>
                <a:ext uri="{63B3BB69-23CF-44E3-9099-C40C66FF867C}">
                  <a14:compatExt spid="_x0000_s74100"/>
                </a:ext>
                <a:ext uri="{FF2B5EF4-FFF2-40B4-BE49-F238E27FC236}">
                  <a16:creationId xmlns:a16="http://schemas.microsoft.com/office/drawing/2014/main" id="{D76E0958-8D91-6D8F-3D48-BBCDF1ED9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99</xdr:row>
          <xdr:rowOff>175260</xdr:rowOff>
        </xdr:from>
        <xdr:to>
          <xdr:col>12</xdr:col>
          <xdr:colOff>457200</xdr:colOff>
          <xdr:row>101</xdr:row>
          <xdr:rowOff>0</xdr:rowOff>
        </xdr:to>
        <xdr:sp macro="" textlink="">
          <xdr:nvSpPr>
            <xdr:cNvPr id="74101" name="Check Box 373" hidden="1">
              <a:extLst>
                <a:ext uri="{63B3BB69-23CF-44E3-9099-C40C66FF867C}">
                  <a14:compatExt spid="_x0000_s74101"/>
                </a:ext>
                <a:ext uri="{FF2B5EF4-FFF2-40B4-BE49-F238E27FC236}">
                  <a16:creationId xmlns:a16="http://schemas.microsoft.com/office/drawing/2014/main" id="{2F9B1A58-7DBE-AA5D-59ED-ACB82D3B2E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99</xdr:row>
          <xdr:rowOff>160020</xdr:rowOff>
        </xdr:from>
        <xdr:to>
          <xdr:col>13</xdr:col>
          <xdr:colOff>464820</xdr:colOff>
          <xdr:row>101</xdr:row>
          <xdr:rowOff>0</xdr:rowOff>
        </xdr:to>
        <xdr:sp macro="" textlink="">
          <xdr:nvSpPr>
            <xdr:cNvPr id="74102" name="Check Box 374" hidden="1">
              <a:extLst>
                <a:ext uri="{63B3BB69-23CF-44E3-9099-C40C66FF867C}">
                  <a14:compatExt spid="_x0000_s74102"/>
                </a:ext>
                <a:ext uri="{FF2B5EF4-FFF2-40B4-BE49-F238E27FC236}">
                  <a16:creationId xmlns:a16="http://schemas.microsoft.com/office/drawing/2014/main" id="{7BF4E3E7-EA85-6BB5-F4BD-BD926CCE03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403860</xdr:colOff>
          <xdr:row>101</xdr:row>
          <xdr:rowOff>160020</xdr:rowOff>
        </xdr:from>
        <xdr:to>
          <xdr:col>12</xdr:col>
          <xdr:colOff>228600</xdr:colOff>
          <xdr:row>103</xdr:row>
          <xdr:rowOff>7620</xdr:rowOff>
        </xdr:to>
        <xdr:sp macro="" textlink="">
          <xdr:nvSpPr>
            <xdr:cNvPr id="74103" name="Check Box 375" hidden="1">
              <a:extLst>
                <a:ext uri="{63B3BB69-23CF-44E3-9099-C40C66FF867C}">
                  <a14:compatExt spid="_x0000_s74103"/>
                </a:ext>
                <a:ext uri="{FF2B5EF4-FFF2-40B4-BE49-F238E27FC236}">
                  <a16:creationId xmlns:a16="http://schemas.microsoft.com/office/drawing/2014/main" id="{6A748995-9C32-B7E8-A74C-CB7A5C54D2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101</xdr:row>
          <xdr:rowOff>160020</xdr:rowOff>
        </xdr:from>
        <xdr:to>
          <xdr:col>13</xdr:col>
          <xdr:colOff>175260</xdr:colOff>
          <xdr:row>103</xdr:row>
          <xdr:rowOff>7620</xdr:rowOff>
        </xdr:to>
        <xdr:sp macro="" textlink="">
          <xdr:nvSpPr>
            <xdr:cNvPr id="74104" name="Check Box 376" hidden="1">
              <a:extLst>
                <a:ext uri="{63B3BB69-23CF-44E3-9099-C40C66FF867C}">
                  <a14:compatExt spid="_x0000_s74104"/>
                </a:ext>
                <a:ext uri="{FF2B5EF4-FFF2-40B4-BE49-F238E27FC236}">
                  <a16:creationId xmlns:a16="http://schemas.microsoft.com/office/drawing/2014/main" id="{5C645D8F-2E41-EF29-DA2F-306EE7F18F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403860</xdr:colOff>
          <xdr:row>102</xdr:row>
          <xdr:rowOff>160020</xdr:rowOff>
        </xdr:from>
        <xdr:to>
          <xdr:col>12</xdr:col>
          <xdr:colOff>228600</xdr:colOff>
          <xdr:row>104</xdr:row>
          <xdr:rowOff>7620</xdr:rowOff>
        </xdr:to>
        <xdr:sp macro="" textlink="">
          <xdr:nvSpPr>
            <xdr:cNvPr id="74105" name="Check Box 377" hidden="1">
              <a:extLst>
                <a:ext uri="{63B3BB69-23CF-44E3-9099-C40C66FF867C}">
                  <a14:compatExt spid="_x0000_s74105"/>
                </a:ext>
                <a:ext uri="{FF2B5EF4-FFF2-40B4-BE49-F238E27FC236}">
                  <a16:creationId xmlns:a16="http://schemas.microsoft.com/office/drawing/2014/main" id="{9F2D1E7E-D71A-7C12-4D00-C969645078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102</xdr:row>
          <xdr:rowOff>160020</xdr:rowOff>
        </xdr:from>
        <xdr:to>
          <xdr:col>13</xdr:col>
          <xdr:colOff>175260</xdr:colOff>
          <xdr:row>104</xdr:row>
          <xdr:rowOff>7620</xdr:rowOff>
        </xdr:to>
        <xdr:sp macro="" textlink="">
          <xdr:nvSpPr>
            <xdr:cNvPr id="74107" name="Check Box 379" hidden="1">
              <a:extLst>
                <a:ext uri="{63B3BB69-23CF-44E3-9099-C40C66FF867C}">
                  <a14:compatExt spid="_x0000_s74107"/>
                </a:ext>
                <a:ext uri="{FF2B5EF4-FFF2-40B4-BE49-F238E27FC236}">
                  <a16:creationId xmlns:a16="http://schemas.microsoft.com/office/drawing/2014/main" id="{3DAE4681-2546-5C02-D1D6-1E96FA35CC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4.xml"/><Relationship Id="rId21" Type="http://schemas.openxmlformats.org/officeDocument/2006/relationships/ctrlProp" Target="../ctrlProps/ctrlProp19.xml"/><Relationship Id="rId42" Type="http://schemas.openxmlformats.org/officeDocument/2006/relationships/ctrlProp" Target="../ctrlProps/ctrlProp40.xml"/><Relationship Id="rId47" Type="http://schemas.openxmlformats.org/officeDocument/2006/relationships/ctrlProp" Target="../ctrlProps/ctrlProp45.xml"/><Relationship Id="rId63" Type="http://schemas.openxmlformats.org/officeDocument/2006/relationships/ctrlProp" Target="../ctrlProps/ctrlProp61.xml"/><Relationship Id="rId68" Type="http://schemas.openxmlformats.org/officeDocument/2006/relationships/ctrlProp" Target="../ctrlProps/ctrlProp66.xml"/><Relationship Id="rId84" Type="http://schemas.openxmlformats.org/officeDocument/2006/relationships/ctrlProp" Target="../ctrlProps/ctrlProp82.xml"/><Relationship Id="rId16" Type="http://schemas.openxmlformats.org/officeDocument/2006/relationships/ctrlProp" Target="../ctrlProps/ctrlProp14.xml"/><Relationship Id="rId11" Type="http://schemas.openxmlformats.org/officeDocument/2006/relationships/ctrlProp" Target="../ctrlProps/ctrlProp9.xml"/><Relationship Id="rId32" Type="http://schemas.openxmlformats.org/officeDocument/2006/relationships/ctrlProp" Target="../ctrlProps/ctrlProp30.xml"/><Relationship Id="rId37" Type="http://schemas.openxmlformats.org/officeDocument/2006/relationships/ctrlProp" Target="../ctrlProps/ctrlProp35.xml"/><Relationship Id="rId53" Type="http://schemas.openxmlformats.org/officeDocument/2006/relationships/ctrlProp" Target="../ctrlProps/ctrlProp51.xml"/><Relationship Id="rId58" Type="http://schemas.openxmlformats.org/officeDocument/2006/relationships/ctrlProp" Target="../ctrlProps/ctrlProp56.xml"/><Relationship Id="rId74" Type="http://schemas.openxmlformats.org/officeDocument/2006/relationships/ctrlProp" Target="../ctrlProps/ctrlProp72.xml"/><Relationship Id="rId79" Type="http://schemas.openxmlformats.org/officeDocument/2006/relationships/ctrlProp" Target="../ctrlProps/ctrlProp77.xml"/><Relationship Id="rId5" Type="http://schemas.openxmlformats.org/officeDocument/2006/relationships/ctrlProp" Target="../ctrlProps/ctrlProp3.xml"/><Relationship Id="rId19" Type="http://schemas.openxmlformats.org/officeDocument/2006/relationships/ctrlProp" Target="../ctrlProps/ctrlProp1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64" Type="http://schemas.openxmlformats.org/officeDocument/2006/relationships/ctrlProp" Target="../ctrlProps/ctrlProp62.xml"/><Relationship Id="rId69" Type="http://schemas.openxmlformats.org/officeDocument/2006/relationships/ctrlProp" Target="../ctrlProps/ctrlProp67.xml"/><Relationship Id="rId77" Type="http://schemas.openxmlformats.org/officeDocument/2006/relationships/ctrlProp" Target="../ctrlProps/ctrlProp75.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80" Type="http://schemas.openxmlformats.org/officeDocument/2006/relationships/ctrlProp" Target="../ctrlProps/ctrlProp78.xml"/><Relationship Id="rId85" Type="http://schemas.openxmlformats.org/officeDocument/2006/relationships/ctrlProp" Target="../ctrlProps/ctrlProp83.xml"/><Relationship Id="rId3" Type="http://schemas.openxmlformats.org/officeDocument/2006/relationships/vmlDrawing" Target="../drawings/vmlDrawing2.v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67" Type="http://schemas.openxmlformats.org/officeDocument/2006/relationships/ctrlProp" Target="../ctrlProps/ctrlProp65.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70" Type="http://schemas.openxmlformats.org/officeDocument/2006/relationships/ctrlProp" Target="../ctrlProps/ctrlProp68.xml"/><Relationship Id="rId75" Type="http://schemas.openxmlformats.org/officeDocument/2006/relationships/ctrlProp" Target="../ctrlProps/ctrlProp73.xml"/><Relationship Id="rId83" Type="http://schemas.openxmlformats.org/officeDocument/2006/relationships/ctrlProp" Target="../ctrlProps/ctrlProp81.xml"/><Relationship Id="rId88" Type="http://schemas.openxmlformats.org/officeDocument/2006/relationships/ctrlProp" Target="../ctrlProps/ctrlProp86.xml"/><Relationship Id="rId1" Type="http://schemas.openxmlformats.org/officeDocument/2006/relationships/printerSettings" Target="../printerSettings/printerSettings7.bin"/><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73" Type="http://schemas.openxmlformats.org/officeDocument/2006/relationships/ctrlProp" Target="../ctrlProps/ctrlProp71.xml"/><Relationship Id="rId78" Type="http://schemas.openxmlformats.org/officeDocument/2006/relationships/ctrlProp" Target="../ctrlProps/ctrlProp76.xml"/><Relationship Id="rId81" Type="http://schemas.openxmlformats.org/officeDocument/2006/relationships/ctrlProp" Target="../ctrlProps/ctrlProp79.xml"/><Relationship Id="rId86" Type="http://schemas.openxmlformats.org/officeDocument/2006/relationships/ctrlProp" Target="../ctrlProps/ctrlProp84.xml"/><Relationship Id="rId4" Type="http://schemas.openxmlformats.org/officeDocument/2006/relationships/ctrlProp" Target="../ctrlProps/ctrlProp2.xml"/><Relationship Id="rId9" Type="http://schemas.openxmlformats.org/officeDocument/2006/relationships/ctrlProp" Target="../ctrlProps/ctrlProp7.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7" Type="http://schemas.openxmlformats.org/officeDocument/2006/relationships/ctrlProp" Target="../ctrlProps/ctrlProp5.xml"/><Relationship Id="rId71" Type="http://schemas.openxmlformats.org/officeDocument/2006/relationships/ctrlProp" Target="../ctrlProps/ctrlProp69.xml"/><Relationship Id="rId2" Type="http://schemas.openxmlformats.org/officeDocument/2006/relationships/drawing" Target="../drawings/drawing6.xml"/><Relationship Id="rId29" Type="http://schemas.openxmlformats.org/officeDocument/2006/relationships/ctrlProp" Target="../ctrlProps/ctrlProp27.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61" Type="http://schemas.openxmlformats.org/officeDocument/2006/relationships/ctrlProp" Target="../ctrlProps/ctrlProp59.xml"/><Relationship Id="rId82" Type="http://schemas.openxmlformats.org/officeDocument/2006/relationships/ctrlProp" Target="../ctrlProps/ctrlProp80.xml"/></Relationships>
</file>

<file path=xl/worksheets/_rels/sheet11.xml.rels><?xml version="1.0" encoding="UTF-8" standalone="yes"?>
<Relationships xmlns="http://schemas.openxmlformats.org/package/2006/relationships"><Relationship Id="rId26" Type="http://schemas.openxmlformats.org/officeDocument/2006/relationships/ctrlProp" Target="../ctrlProps/ctrlProp109.xml"/><Relationship Id="rId21" Type="http://schemas.openxmlformats.org/officeDocument/2006/relationships/ctrlProp" Target="../ctrlProps/ctrlProp104.xml"/><Relationship Id="rId42" Type="http://schemas.openxmlformats.org/officeDocument/2006/relationships/ctrlProp" Target="../ctrlProps/ctrlProp125.xml"/><Relationship Id="rId47" Type="http://schemas.openxmlformats.org/officeDocument/2006/relationships/ctrlProp" Target="../ctrlProps/ctrlProp130.xml"/><Relationship Id="rId63" Type="http://schemas.openxmlformats.org/officeDocument/2006/relationships/ctrlProp" Target="../ctrlProps/ctrlProp146.xml"/><Relationship Id="rId68" Type="http://schemas.openxmlformats.org/officeDocument/2006/relationships/ctrlProp" Target="../ctrlProps/ctrlProp151.xml"/><Relationship Id="rId84" Type="http://schemas.openxmlformats.org/officeDocument/2006/relationships/ctrlProp" Target="../ctrlProps/ctrlProp167.xml"/><Relationship Id="rId16" Type="http://schemas.openxmlformats.org/officeDocument/2006/relationships/ctrlProp" Target="../ctrlProps/ctrlProp99.xml"/><Relationship Id="rId11" Type="http://schemas.openxmlformats.org/officeDocument/2006/relationships/ctrlProp" Target="../ctrlProps/ctrlProp94.xml"/><Relationship Id="rId32" Type="http://schemas.openxmlformats.org/officeDocument/2006/relationships/ctrlProp" Target="../ctrlProps/ctrlProp115.xml"/><Relationship Id="rId37" Type="http://schemas.openxmlformats.org/officeDocument/2006/relationships/ctrlProp" Target="../ctrlProps/ctrlProp120.xml"/><Relationship Id="rId53" Type="http://schemas.openxmlformats.org/officeDocument/2006/relationships/ctrlProp" Target="../ctrlProps/ctrlProp136.xml"/><Relationship Id="rId58" Type="http://schemas.openxmlformats.org/officeDocument/2006/relationships/ctrlProp" Target="../ctrlProps/ctrlProp141.xml"/><Relationship Id="rId74" Type="http://schemas.openxmlformats.org/officeDocument/2006/relationships/ctrlProp" Target="../ctrlProps/ctrlProp157.xml"/><Relationship Id="rId79" Type="http://schemas.openxmlformats.org/officeDocument/2006/relationships/ctrlProp" Target="../ctrlProps/ctrlProp162.xml"/><Relationship Id="rId5" Type="http://schemas.openxmlformats.org/officeDocument/2006/relationships/ctrlProp" Target="../ctrlProps/ctrlProp88.xml"/><Relationship Id="rId61" Type="http://schemas.openxmlformats.org/officeDocument/2006/relationships/ctrlProp" Target="../ctrlProps/ctrlProp144.xml"/><Relationship Id="rId82" Type="http://schemas.openxmlformats.org/officeDocument/2006/relationships/ctrlProp" Target="../ctrlProps/ctrlProp165.xml"/><Relationship Id="rId19" Type="http://schemas.openxmlformats.org/officeDocument/2006/relationships/ctrlProp" Target="../ctrlProps/ctrlProp102.xml"/><Relationship Id="rId14" Type="http://schemas.openxmlformats.org/officeDocument/2006/relationships/ctrlProp" Target="../ctrlProps/ctrlProp97.xml"/><Relationship Id="rId22" Type="http://schemas.openxmlformats.org/officeDocument/2006/relationships/ctrlProp" Target="../ctrlProps/ctrlProp105.xml"/><Relationship Id="rId27" Type="http://schemas.openxmlformats.org/officeDocument/2006/relationships/ctrlProp" Target="../ctrlProps/ctrlProp110.xml"/><Relationship Id="rId30" Type="http://schemas.openxmlformats.org/officeDocument/2006/relationships/ctrlProp" Target="../ctrlProps/ctrlProp113.xml"/><Relationship Id="rId35" Type="http://schemas.openxmlformats.org/officeDocument/2006/relationships/ctrlProp" Target="../ctrlProps/ctrlProp118.xml"/><Relationship Id="rId43" Type="http://schemas.openxmlformats.org/officeDocument/2006/relationships/ctrlProp" Target="../ctrlProps/ctrlProp126.xml"/><Relationship Id="rId48" Type="http://schemas.openxmlformats.org/officeDocument/2006/relationships/ctrlProp" Target="../ctrlProps/ctrlProp131.xml"/><Relationship Id="rId56" Type="http://schemas.openxmlformats.org/officeDocument/2006/relationships/ctrlProp" Target="../ctrlProps/ctrlProp139.xml"/><Relationship Id="rId64" Type="http://schemas.openxmlformats.org/officeDocument/2006/relationships/ctrlProp" Target="../ctrlProps/ctrlProp147.xml"/><Relationship Id="rId69" Type="http://schemas.openxmlformats.org/officeDocument/2006/relationships/ctrlProp" Target="../ctrlProps/ctrlProp152.xml"/><Relationship Id="rId77" Type="http://schemas.openxmlformats.org/officeDocument/2006/relationships/ctrlProp" Target="../ctrlProps/ctrlProp160.xml"/><Relationship Id="rId8" Type="http://schemas.openxmlformats.org/officeDocument/2006/relationships/ctrlProp" Target="../ctrlProps/ctrlProp91.xml"/><Relationship Id="rId51" Type="http://schemas.openxmlformats.org/officeDocument/2006/relationships/ctrlProp" Target="../ctrlProps/ctrlProp134.xml"/><Relationship Id="rId72" Type="http://schemas.openxmlformats.org/officeDocument/2006/relationships/ctrlProp" Target="../ctrlProps/ctrlProp155.xml"/><Relationship Id="rId80" Type="http://schemas.openxmlformats.org/officeDocument/2006/relationships/ctrlProp" Target="../ctrlProps/ctrlProp163.xml"/><Relationship Id="rId3" Type="http://schemas.openxmlformats.org/officeDocument/2006/relationships/vmlDrawing" Target="../drawings/vmlDrawing3.vml"/><Relationship Id="rId12" Type="http://schemas.openxmlformats.org/officeDocument/2006/relationships/ctrlProp" Target="../ctrlProps/ctrlProp95.xml"/><Relationship Id="rId17" Type="http://schemas.openxmlformats.org/officeDocument/2006/relationships/ctrlProp" Target="../ctrlProps/ctrlProp100.xml"/><Relationship Id="rId25" Type="http://schemas.openxmlformats.org/officeDocument/2006/relationships/ctrlProp" Target="../ctrlProps/ctrlProp108.xml"/><Relationship Id="rId33" Type="http://schemas.openxmlformats.org/officeDocument/2006/relationships/ctrlProp" Target="../ctrlProps/ctrlProp116.xml"/><Relationship Id="rId38" Type="http://schemas.openxmlformats.org/officeDocument/2006/relationships/ctrlProp" Target="../ctrlProps/ctrlProp121.xml"/><Relationship Id="rId46" Type="http://schemas.openxmlformats.org/officeDocument/2006/relationships/ctrlProp" Target="../ctrlProps/ctrlProp129.xml"/><Relationship Id="rId59" Type="http://schemas.openxmlformats.org/officeDocument/2006/relationships/ctrlProp" Target="../ctrlProps/ctrlProp142.xml"/><Relationship Id="rId67" Type="http://schemas.openxmlformats.org/officeDocument/2006/relationships/ctrlProp" Target="../ctrlProps/ctrlProp150.xml"/><Relationship Id="rId20" Type="http://schemas.openxmlformats.org/officeDocument/2006/relationships/ctrlProp" Target="../ctrlProps/ctrlProp103.xml"/><Relationship Id="rId41" Type="http://schemas.openxmlformats.org/officeDocument/2006/relationships/ctrlProp" Target="../ctrlProps/ctrlProp124.xml"/><Relationship Id="rId54" Type="http://schemas.openxmlformats.org/officeDocument/2006/relationships/ctrlProp" Target="../ctrlProps/ctrlProp137.xml"/><Relationship Id="rId62" Type="http://schemas.openxmlformats.org/officeDocument/2006/relationships/ctrlProp" Target="../ctrlProps/ctrlProp145.xml"/><Relationship Id="rId70" Type="http://schemas.openxmlformats.org/officeDocument/2006/relationships/ctrlProp" Target="../ctrlProps/ctrlProp153.xml"/><Relationship Id="rId75" Type="http://schemas.openxmlformats.org/officeDocument/2006/relationships/ctrlProp" Target="../ctrlProps/ctrlProp158.xml"/><Relationship Id="rId83" Type="http://schemas.openxmlformats.org/officeDocument/2006/relationships/ctrlProp" Target="../ctrlProps/ctrlProp166.xml"/><Relationship Id="rId1" Type="http://schemas.openxmlformats.org/officeDocument/2006/relationships/printerSettings" Target="../printerSettings/printerSettings8.bin"/><Relationship Id="rId6" Type="http://schemas.openxmlformats.org/officeDocument/2006/relationships/ctrlProp" Target="../ctrlProps/ctrlProp89.xml"/><Relationship Id="rId15" Type="http://schemas.openxmlformats.org/officeDocument/2006/relationships/ctrlProp" Target="../ctrlProps/ctrlProp98.xml"/><Relationship Id="rId23" Type="http://schemas.openxmlformats.org/officeDocument/2006/relationships/ctrlProp" Target="../ctrlProps/ctrlProp106.xml"/><Relationship Id="rId28" Type="http://schemas.openxmlformats.org/officeDocument/2006/relationships/ctrlProp" Target="../ctrlProps/ctrlProp111.xml"/><Relationship Id="rId36" Type="http://schemas.openxmlformats.org/officeDocument/2006/relationships/ctrlProp" Target="../ctrlProps/ctrlProp119.xml"/><Relationship Id="rId49" Type="http://schemas.openxmlformats.org/officeDocument/2006/relationships/ctrlProp" Target="../ctrlProps/ctrlProp132.xml"/><Relationship Id="rId57" Type="http://schemas.openxmlformats.org/officeDocument/2006/relationships/ctrlProp" Target="../ctrlProps/ctrlProp140.xml"/><Relationship Id="rId10" Type="http://schemas.openxmlformats.org/officeDocument/2006/relationships/ctrlProp" Target="../ctrlProps/ctrlProp93.xml"/><Relationship Id="rId31" Type="http://schemas.openxmlformats.org/officeDocument/2006/relationships/ctrlProp" Target="../ctrlProps/ctrlProp114.xml"/><Relationship Id="rId44" Type="http://schemas.openxmlformats.org/officeDocument/2006/relationships/ctrlProp" Target="../ctrlProps/ctrlProp127.xml"/><Relationship Id="rId52" Type="http://schemas.openxmlformats.org/officeDocument/2006/relationships/ctrlProp" Target="../ctrlProps/ctrlProp135.xml"/><Relationship Id="rId60" Type="http://schemas.openxmlformats.org/officeDocument/2006/relationships/ctrlProp" Target="../ctrlProps/ctrlProp143.xml"/><Relationship Id="rId65" Type="http://schemas.openxmlformats.org/officeDocument/2006/relationships/ctrlProp" Target="../ctrlProps/ctrlProp148.xml"/><Relationship Id="rId73" Type="http://schemas.openxmlformats.org/officeDocument/2006/relationships/ctrlProp" Target="../ctrlProps/ctrlProp156.xml"/><Relationship Id="rId78" Type="http://schemas.openxmlformats.org/officeDocument/2006/relationships/ctrlProp" Target="../ctrlProps/ctrlProp161.xml"/><Relationship Id="rId81" Type="http://schemas.openxmlformats.org/officeDocument/2006/relationships/ctrlProp" Target="../ctrlProps/ctrlProp164.xml"/><Relationship Id="rId4" Type="http://schemas.openxmlformats.org/officeDocument/2006/relationships/ctrlProp" Target="../ctrlProps/ctrlProp87.xml"/><Relationship Id="rId9" Type="http://schemas.openxmlformats.org/officeDocument/2006/relationships/ctrlProp" Target="../ctrlProps/ctrlProp92.xml"/><Relationship Id="rId13" Type="http://schemas.openxmlformats.org/officeDocument/2006/relationships/ctrlProp" Target="../ctrlProps/ctrlProp96.xml"/><Relationship Id="rId18" Type="http://schemas.openxmlformats.org/officeDocument/2006/relationships/ctrlProp" Target="../ctrlProps/ctrlProp101.xml"/><Relationship Id="rId39" Type="http://schemas.openxmlformats.org/officeDocument/2006/relationships/ctrlProp" Target="../ctrlProps/ctrlProp122.xml"/><Relationship Id="rId34" Type="http://schemas.openxmlformats.org/officeDocument/2006/relationships/ctrlProp" Target="../ctrlProps/ctrlProp117.xml"/><Relationship Id="rId50" Type="http://schemas.openxmlformats.org/officeDocument/2006/relationships/ctrlProp" Target="../ctrlProps/ctrlProp133.xml"/><Relationship Id="rId55" Type="http://schemas.openxmlformats.org/officeDocument/2006/relationships/ctrlProp" Target="../ctrlProps/ctrlProp138.xml"/><Relationship Id="rId76" Type="http://schemas.openxmlformats.org/officeDocument/2006/relationships/ctrlProp" Target="../ctrlProps/ctrlProp159.xml"/><Relationship Id="rId7" Type="http://schemas.openxmlformats.org/officeDocument/2006/relationships/ctrlProp" Target="../ctrlProps/ctrlProp90.xml"/><Relationship Id="rId71" Type="http://schemas.openxmlformats.org/officeDocument/2006/relationships/ctrlProp" Target="../ctrlProps/ctrlProp154.xml"/><Relationship Id="rId2" Type="http://schemas.openxmlformats.org/officeDocument/2006/relationships/drawing" Target="../drawings/drawing7.xml"/><Relationship Id="rId29" Type="http://schemas.openxmlformats.org/officeDocument/2006/relationships/ctrlProp" Target="../ctrlProps/ctrlProp112.xml"/><Relationship Id="rId24" Type="http://schemas.openxmlformats.org/officeDocument/2006/relationships/ctrlProp" Target="../ctrlProps/ctrlProp107.xml"/><Relationship Id="rId40" Type="http://schemas.openxmlformats.org/officeDocument/2006/relationships/ctrlProp" Target="../ctrlProps/ctrlProp123.xml"/><Relationship Id="rId45" Type="http://schemas.openxmlformats.org/officeDocument/2006/relationships/ctrlProp" Target="../ctrlProps/ctrlProp128.xml"/><Relationship Id="rId66" Type="http://schemas.openxmlformats.org/officeDocument/2006/relationships/ctrlProp" Target="../ctrlProps/ctrlProp14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qa.org.uk/sqa/38676.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youthscotland.org.uk/privacy/" TargetMode="External"/><Relationship Id="rId1" Type="http://schemas.openxmlformats.org/officeDocument/2006/relationships/hyperlink" Target="http://www.sqa.org.uk/sqa/38676.html"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40"/>
  <sheetViews>
    <sheetView showGridLines="0" showRowColHeaders="0" tabSelected="1" showRuler="0" topLeftCell="A2" zoomScaleNormal="100" workbookViewId="0">
      <selection activeCell="C14" sqref="C14"/>
    </sheetView>
  </sheetViews>
  <sheetFormatPr defaultColWidth="57.42578125" defaultRowHeight="20.100000000000001" customHeight="1"/>
  <cols>
    <col min="1" max="1" width="3.7109375" customWidth="1"/>
    <col min="2" max="2" width="129.7109375" customWidth="1"/>
  </cols>
  <sheetData>
    <row r="1" spans="1:2" ht="20.100000000000001" hidden="1" customHeight="1"/>
    <row r="2" spans="1:2" ht="20.100000000000001" customHeight="1">
      <c r="B2" s="51"/>
    </row>
    <row r="3" spans="1:2" ht="20.100000000000001" customHeight="1">
      <c r="B3" s="4"/>
    </row>
    <row r="4" spans="1:2" ht="20.100000000000001" customHeight="1">
      <c r="B4" s="5"/>
    </row>
    <row r="5" spans="1:2" ht="20.100000000000001" customHeight="1">
      <c r="B5" s="6"/>
    </row>
    <row r="6" spans="1:2" ht="20.100000000000001" customHeight="1">
      <c r="B6" s="6"/>
    </row>
    <row r="7" spans="1:2" ht="20.100000000000001" customHeight="1">
      <c r="B7" s="6"/>
    </row>
    <row r="8" spans="1:2" ht="20.100000000000001" customHeight="1">
      <c r="B8" s="6"/>
    </row>
    <row r="9" spans="1:2" ht="20.100000000000001" customHeight="1">
      <c r="B9" s="7"/>
    </row>
    <row r="10" spans="1:2" ht="20.100000000000001" customHeight="1">
      <c r="B10" s="6"/>
    </row>
    <row r="11" spans="1:2" ht="20.100000000000001" customHeight="1">
      <c r="B11" s="6"/>
    </row>
    <row r="12" spans="1:2" ht="20.100000000000001" customHeight="1">
      <c r="B12" s="7"/>
    </row>
    <row r="13" spans="1:2" ht="19.5" customHeight="1">
      <c r="A13" s="2"/>
      <c r="B13" s="6"/>
    </row>
    <row r="14" spans="1:2" ht="20.100000000000001" customHeight="1">
      <c r="B14" s="6"/>
    </row>
    <row r="15" spans="1:2" ht="20.100000000000001" customHeight="1">
      <c r="B15" s="7"/>
    </row>
    <row r="16" spans="1:2" ht="33.75" customHeight="1">
      <c r="A16" s="3"/>
      <c r="B16" s="6"/>
    </row>
    <row r="17" spans="2:8" ht="20.100000000000001" customHeight="1">
      <c r="B17" s="7"/>
    </row>
    <row r="18" spans="2:8" ht="20.100000000000001" customHeight="1">
      <c r="B18" s="7"/>
      <c r="F18" s="7"/>
    </row>
    <row r="19" spans="2:8" ht="20.100000000000001" customHeight="1">
      <c r="B19" s="7"/>
    </row>
    <row r="20" spans="2:8" ht="20.100000000000001" customHeight="1">
      <c r="B20" s="7"/>
    </row>
    <row r="21" spans="2:8" ht="20.100000000000001" customHeight="1">
      <c r="B21" s="7"/>
    </row>
    <row r="22" spans="2:8" ht="20.100000000000001" customHeight="1">
      <c r="B22" s="7"/>
      <c r="D22" s="7"/>
      <c r="G22" s="7"/>
      <c r="H22" s="7"/>
    </row>
    <row r="23" spans="2:8" ht="20.100000000000001" customHeight="1">
      <c r="B23" s="7"/>
      <c r="D23" s="7"/>
      <c r="G23" s="7"/>
      <c r="H23" s="7"/>
    </row>
    <row r="24" spans="2:8" ht="20.100000000000001" customHeight="1">
      <c r="B24" s="7"/>
      <c r="D24" s="7"/>
      <c r="F24" s="7"/>
      <c r="G24" s="7"/>
    </row>
    <row r="25" spans="2:8" ht="20.100000000000001" customHeight="1">
      <c r="G25" s="7"/>
      <c r="H25" s="7"/>
    </row>
    <row r="26" spans="2:8" ht="20.100000000000001" customHeight="1">
      <c r="B26" s="7"/>
      <c r="G26" s="7"/>
      <c r="H26" s="7"/>
    </row>
    <row r="27" spans="2:8" ht="20.100000000000001" customHeight="1">
      <c r="G27" s="7"/>
      <c r="H27" s="7"/>
    </row>
    <row r="28" spans="2:8" ht="20.100000000000001" customHeight="1">
      <c r="B28" s="7"/>
      <c r="D28" s="7"/>
      <c r="F28" s="7"/>
      <c r="G28" s="7"/>
    </row>
    <row r="29" spans="2:8" ht="20.100000000000001" customHeight="1">
      <c r="B29" s="7"/>
      <c r="D29" s="7"/>
      <c r="F29" s="7"/>
      <c r="G29" s="7"/>
    </row>
    <row r="40" ht="52.5" customHeight="1"/>
  </sheetData>
  <sheetProtection selectLockedCells="1" selectUnlockedCells="1"/>
  <pageMargins left="0.82677165354330717" right="0.74803149606299213" top="0.74803149606299213" bottom="0.74803149606299213" header="0.31496062992125984" footer="0.31496062992125984"/>
  <pageSetup paperSize="9" scale="7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S110"/>
  <sheetViews>
    <sheetView zoomScale="115" zoomScaleNormal="115" workbookViewId="0">
      <selection activeCell="H105" sqref="H105"/>
    </sheetView>
  </sheetViews>
  <sheetFormatPr defaultColWidth="9.140625" defaultRowHeight="13.15"/>
  <cols>
    <col min="1" max="1" width="1.28515625" style="142" customWidth="1"/>
    <col min="2" max="2" width="3" style="142" customWidth="1"/>
    <col min="3" max="9" width="9.140625" style="142"/>
    <col min="10" max="10" width="5.42578125" style="142" customWidth="1"/>
    <col min="11" max="11" width="4.5703125" style="142" customWidth="1"/>
    <col min="12" max="12" width="5.5703125" style="142" customWidth="1"/>
    <col min="13" max="13" width="7.140625" style="142" customWidth="1"/>
    <col min="14" max="15" width="9.140625" style="142"/>
    <col min="16" max="16" width="2.5703125" style="142" customWidth="1"/>
    <col min="17" max="17" width="9.140625" style="142"/>
    <col min="18" max="18" width="9.140625" style="143"/>
    <col min="19" max="16384" width="9.140625" style="142"/>
  </cols>
  <sheetData>
    <row r="1" spans="2:19" ht="7.5" customHeight="1"/>
    <row r="2" spans="2:19">
      <c r="B2" s="144"/>
      <c r="C2" s="144"/>
      <c r="D2" s="144"/>
      <c r="E2" s="144"/>
      <c r="F2" s="145"/>
      <c r="G2" s="145"/>
      <c r="H2" s="145"/>
      <c r="I2" s="145"/>
      <c r="J2" s="145"/>
      <c r="K2" s="145"/>
      <c r="L2" s="145"/>
      <c r="M2" s="145"/>
      <c r="N2" s="144"/>
      <c r="O2" s="144"/>
      <c r="P2" s="144"/>
    </row>
    <row r="3" spans="2:19">
      <c r="B3" s="144"/>
      <c r="C3" s="144"/>
      <c r="D3" s="144"/>
      <c r="E3" s="144"/>
      <c r="F3" s="371"/>
      <c r="G3" s="371"/>
      <c r="H3" s="371"/>
      <c r="I3" s="371"/>
      <c r="J3" s="371"/>
      <c r="K3" s="371"/>
      <c r="L3" s="371"/>
      <c r="M3" s="371"/>
      <c r="N3" s="144"/>
      <c r="O3" s="144"/>
      <c r="P3" s="144"/>
    </row>
    <row r="4" spans="2:19">
      <c r="B4" s="144"/>
      <c r="C4" s="144"/>
      <c r="D4" s="144"/>
      <c r="E4" s="144"/>
      <c r="F4" s="371"/>
      <c r="G4" s="371"/>
      <c r="H4" s="371"/>
      <c r="I4" s="371"/>
      <c r="J4" s="371"/>
      <c r="K4" s="371"/>
      <c r="L4" s="371"/>
      <c r="M4" s="371"/>
      <c r="N4" s="144"/>
      <c r="O4" s="144"/>
      <c r="P4" s="144"/>
    </row>
    <row r="5" spans="2:19">
      <c r="B5" s="144"/>
      <c r="C5" s="144"/>
      <c r="D5" s="144"/>
      <c r="E5" s="144"/>
      <c r="F5" s="145"/>
      <c r="G5" s="145"/>
      <c r="H5" s="145"/>
      <c r="I5" s="145"/>
      <c r="J5" s="145"/>
      <c r="K5" s="145"/>
      <c r="L5" s="145"/>
      <c r="M5" s="145"/>
      <c r="N5" s="144"/>
      <c r="O5" s="144"/>
      <c r="P5" s="144"/>
    </row>
    <row r="6" spans="2:19">
      <c r="B6" s="144"/>
      <c r="C6" s="144"/>
      <c r="D6" s="144"/>
      <c r="E6" s="144"/>
      <c r="F6" s="145"/>
      <c r="G6" s="145"/>
      <c r="H6" s="145"/>
      <c r="I6" s="145"/>
      <c r="J6" s="145"/>
      <c r="K6" s="145"/>
      <c r="L6" s="145"/>
      <c r="M6" s="145"/>
      <c r="N6" s="144"/>
      <c r="O6" s="144"/>
      <c r="P6" s="144"/>
    </row>
    <row r="7" spans="2:19" ht="13.9" thickBot="1">
      <c r="B7" s="144"/>
      <c r="C7" s="144"/>
      <c r="D7" s="144"/>
      <c r="E7" s="144"/>
      <c r="F7" s="144"/>
      <c r="G7" s="144"/>
      <c r="H7" s="144"/>
      <c r="I7" s="144"/>
      <c r="J7" s="144"/>
      <c r="K7" s="144"/>
      <c r="L7" s="144"/>
      <c r="M7" s="144"/>
      <c r="N7" s="144"/>
      <c r="O7" s="144"/>
      <c r="P7" s="144"/>
    </row>
    <row r="8" spans="2:19" ht="13.9" thickBot="1">
      <c r="B8" s="144"/>
      <c r="C8" s="372" t="s">
        <v>1075</v>
      </c>
      <c r="D8" s="373"/>
      <c r="E8" s="373"/>
      <c r="F8" s="376">
        <f>CRF!E9</f>
        <v>0</v>
      </c>
      <c r="G8" s="376"/>
      <c r="H8" s="376"/>
      <c r="I8" s="376"/>
      <c r="J8" s="377"/>
      <c r="K8" s="146"/>
      <c r="L8" s="372" t="s">
        <v>1127</v>
      </c>
      <c r="M8" s="373"/>
      <c r="N8" s="147" t="s">
        <v>1128</v>
      </c>
      <c r="O8" s="148" t="s">
        <v>1129</v>
      </c>
      <c r="P8" s="144"/>
      <c r="R8" s="143" t="str">
        <f>IF(CRF!B13="","",CRF!F13)</f>
        <v/>
      </c>
      <c r="S8" s="143">
        <f>COUNTIF(R$8:R$23,"B")</f>
        <v>0</v>
      </c>
    </row>
    <row r="9" spans="2:19" ht="13.9" thickBot="1">
      <c r="B9" s="144"/>
      <c r="C9" s="282" t="s">
        <v>1076</v>
      </c>
      <c r="D9" s="283"/>
      <c r="E9" s="283"/>
      <c r="F9" s="378">
        <f>CRF!E10</f>
        <v>0</v>
      </c>
      <c r="G9" s="378"/>
      <c r="H9" s="378"/>
      <c r="I9" s="378"/>
      <c r="J9" s="379"/>
      <c r="K9" s="146"/>
      <c r="L9" s="149"/>
      <c r="M9" s="150" t="s">
        <v>397</v>
      </c>
      <c r="N9" s="142">
        <f>COUNTIF(CRF!F13:F28,"B")</f>
        <v>0</v>
      </c>
      <c r="O9" s="151">
        <f>IF(S8=0,N9,S8)</f>
        <v>0</v>
      </c>
      <c r="P9" s="144"/>
      <c r="R9" s="143" t="str">
        <f>IF(CRF!B14="","",CRF!F14)</f>
        <v/>
      </c>
      <c r="S9" s="143">
        <f>COUNTIF(R$8:R$23,"S")</f>
        <v>0</v>
      </c>
    </row>
    <row r="10" spans="2:19" ht="13.9" thickBot="1">
      <c r="B10" s="144"/>
      <c r="C10" s="282" t="s">
        <v>1130</v>
      </c>
      <c r="D10" s="283"/>
      <c r="E10" s="283"/>
      <c r="F10" s="378">
        <f>CRF!E31</f>
        <v>0</v>
      </c>
      <c r="G10" s="378"/>
      <c r="H10" s="378"/>
      <c r="I10" s="378"/>
      <c r="J10" s="379"/>
      <c r="K10" s="146"/>
      <c r="L10" s="149"/>
      <c r="M10" s="150" t="s">
        <v>398</v>
      </c>
      <c r="N10" s="142">
        <f>COUNTIF(CRF!F13:F28,"s")</f>
        <v>0</v>
      </c>
      <c r="O10" s="151">
        <f>IF(S9=0,N10,S9)</f>
        <v>0</v>
      </c>
      <c r="P10" s="144"/>
      <c r="R10" s="143" t="str">
        <f>IF(CRF!B15="","",CRF!F15)</f>
        <v/>
      </c>
      <c r="S10" s="143">
        <f>COUNTIF(R$8:R$23,"G")</f>
        <v>0</v>
      </c>
    </row>
    <row r="11" spans="2:19" ht="13.9" thickBot="1">
      <c r="B11" s="144"/>
      <c r="C11" s="374" t="s">
        <v>1131</v>
      </c>
      <c r="D11" s="375"/>
      <c r="E11" s="375"/>
      <c r="F11" s="380">
        <f>CRF!L32</f>
        <v>0</v>
      </c>
      <c r="G11" s="381"/>
      <c r="H11" s="381"/>
      <c r="I11" s="381"/>
      <c r="J11" s="382"/>
      <c r="K11" s="146"/>
      <c r="L11" s="152"/>
      <c r="M11" s="153" t="s">
        <v>399</v>
      </c>
      <c r="N11" s="154">
        <f>COUNTIF(CRF!F13:F28,"G")</f>
        <v>0</v>
      </c>
      <c r="O11" s="155">
        <f>IF(S10=0,N11,S10)</f>
        <v>0</v>
      </c>
      <c r="P11" s="144"/>
      <c r="R11" s="143" t="str">
        <f>IF(CRF!B16="","",CRF!F16)</f>
        <v/>
      </c>
    </row>
    <row r="12" spans="2:19">
      <c r="B12" s="144"/>
      <c r="C12" s="144"/>
      <c r="D12" s="144"/>
      <c r="E12" s="144"/>
      <c r="F12" s="144"/>
      <c r="G12" s="144"/>
      <c r="H12" s="144"/>
      <c r="I12" s="144"/>
      <c r="J12" s="144"/>
      <c r="K12" s="144"/>
      <c r="L12" s="144"/>
      <c r="M12" s="144"/>
      <c r="N12" s="144"/>
      <c r="O12" s="144"/>
      <c r="P12" s="144"/>
      <c r="R12" s="143" t="str">
        <f>IF(CRF!B17="","",CRF!F17)</f>
        <v/>
      </c>
    </row>
    <row r="13" spans="2:19">
      <c r="B13" s="144"/>
      <c r="C13" s="384" t="s">
        <v>1132</v>
      </c>
      <c r="D13" s="384"/>
      <c r="E13" s="384"/>
      <c r="F13" s="384"/>
      <c r="G13" s="384"/>
      <c r="H13" s="384"/>
      <c r="I13" s="384"/>
      <c r="J13" s="384"/>
      <c r="K13" s="384"/>
      <c r="L13" s="384"/>
      <c r="M13" s="384"/>
      <c r="N13" s="384"/>
      <c r="O13" s="384"/>
      <c r="P13" s="144"/>
      <c r="R13" s="143" t="str">
        <f>IF(CRF!B18="","",CRF!F18)</f>
        <v/>
      </c>
    </row>
    <row r="14" spans="2:19">
      <c r="B14" s="144"/>
      <c r="C14" s="384"/>
      <c r="D14" s="384"/>
      <c r="E14" s="384"/>
      <c r="F14" s="384"/>
      <c r="G14" s="384"/>
      <c r="H14" s="384"/>
      <c r="I14" s="384"/>
      <c r="J14" s="384"/>
      <c r="K14" s="384"/>
      <c r="L14" s="384"/>
      <c r="M14" s="384"/>
      <c r="N14" s="384"/>
      <c r="O14" s="384"/>
      <c r="P14" s="144"/>
      <c r="R14" s="143" t="str">
        <f>IF(CRF!B19="","",CRF!F19)</f>
        <v/>
      </c>
    </row>
    <row r="15" spans="2:19">
      <c r="B15" s="144"/>
      <c r="C15" s="144"/>
      <c r="D15" s="144"/>
      <c r="E15" s="144"/>
      <c r="F15" s="144"/>
      <c r="G15" s="144"/>
      <c r="H15" s="144"/>
      <c r="I15" s="144"/>
      <c r="J15" s="144"/>
      <c r="K15" s="144"/>
      <c r="L15" s="144"/>
      <c r="M15" s="144"/>
      <c r="N15" s="144"/>
      <c r="O15" s="144"/>
      <c r="P15" s="144"/>
      <c r="R15" s="143" t="str">
        <f>IF(CRF!B20="","",CRF!F20)</f>
        <v/>
      </c>
    </row>
    <row r="16" spans="2:19">
      <c r="B16" s="144"/>
      <c r="C16" s="156" t="s">
        <v>1133</v>
      </c>
      <c r="D16" s="156"/>
      <c r="E16" s="156"/>
      <c r="F16" s="156"/>
      <c r="G16" s="156"/>
      <c r="H16" s="156"/>
      <c r="I16" s="156"/>
      <c r="J16" s="156"/>
      <c r="K16" s="156"/>
      <c r="L16" s="156"/>
      <c r="M16" s="156"/>
      <c r="N16" s="157" t="s">
        <v>1134</v>
      </c>
      <c r="O16" s="157" t="s">
        <v>1135</v>
      </c>
      <c r="P16" s="144"/>
      <c r="R16" s="143" t="str">
        <f>IF(CRF!B21="","",CRF!F21)</f>
        <v/>
      </c>
    </row>
    <row r="17" spans="2:18">
      <c r="B17" s="144"/>
      <c r="C17" s="144"/>
      <c r="D17" s="144" t="s">
        <v>1136</v>
      </c>
      <c r="E17" s="144"/>
      <c r="F17" s="144"/>
      <c r="G17" s="144"/>
      <c r="H17" s="144"/>
      <c r="I17" s="144"/>
      <c r="J17" s="144"/>
      <c r="K17" s="144"/>
      <c r="L17" s="144"/>
      <c r="M17" s="144"/>
      <c r="N17" s="144"/>
      <c r="O17" s="144"/>
      <c r="P17" s="144"/>
      <c r="R17" s="143" t="str">
        <f>IF(CRF!B22="","",CRF!F22)</f>
        <v/>
      </c>
    </row>
    <row r="18" spans="2:18">
      <c r="B18" s="144"/>
      <c r="C18" s="144"/>
      <c r="D18" s="144"/>
      <c r="E18" s="144"/>
      <c r="F18" s="144"/>
      <c r="G18" s="144"/>
      <c r="H18" s="144"/>
      <c r="I18" s="144"/>
      <c r="J18" s="144"/>
      <c r="K18" s="144"/>
      <c r="L18" s="144"/>
      <c r="M18" s="144"/>
      <c r="N18" s="144"/>
      <c r="O18" s="144"/>
      <c r="P18" s="144"/>
      <c r="R18" s="143" t="str">
        <f>IF(CRF!B23="","",CRF!F23)</f>
        <v/>
      </c>
    </row>
    <row r="19" spans="2:18">
      <c r="B19" s="144"/>
      <c r="C19" s="156" t="s">
        <v>1137</v>
      </c>
      <c r="D19" s="156"/>
      <c r="E19" s="156"/>
      <c r="F19" s="156"/>
      <c r="G19" s="156"/>
      <c r="H19" s="156"/>
      <c r="I19" s="156"/>
      <c r="J19" s="156"/>
      <c r="K19" s="156"/>
      <c r="L19" s="156"/>
      <c r="M19" s="156"/>
      <c r="N19" s="383" t="s">
        <v>1138</v>
      </c>
      <c r="O19" s="383"/>
      <c r="P19" s="144"/>
      <c r="R19" s="143" t="str">
        <f>IF(CRF!B24="","",CRF!F24)</f>
        <v/>
      </c>
    </row>
    <row r="20" spans="2:18">
      <c r="B20" s="144"/>
      <c r="C20" s="144"/>
      <c r="D20" s="144" t="s">
        <v>1139</v>
      </c>
      <c r="E20" s="144"/>
      <c r="F20" s="144"/>
      <c r="G20" s="144"/>
      <c r="H20" s="144"/>
      <c r="I20" s="144"/>
      <c r="J20" s="144"/>
      <c r="K20" s="144"/>
      <c r="L20" s="144"/>
      <c r="M20" s="144"/>
      <c r="N20" s="144"/>
      <c r="O20" s="144"/>
      <c r="P20" s="144"/>
      <c r="R20" s="143" t="str">
        <f>IF(CRF!B25="","",CRF!F25)</f>
        <v/>
      </c>
    </row>
    <row r="21" spans="2:18">
      <c r="B21" s="144"/>
      <c r="C21" s="144"/>
      <c r="D21" s="144" t="s">
        <v>1140</v>
      </c>
      <c r="E21" s="144"/>
      <c r="F21" s="144"/>
      <c r="G21" s="144"/>
      <c r="H21" s="144"/>
      <c r="I21" s="144"/>
      <c r="J21" s="144"/>
      <c r="K21" s="144"/>
      <c r="L21" s="144"/>
      <c r="M21" s="144"/>
      <c r="N21" s="144"/>
      <c r="O21" s="144"/>
      <c r="P21" s="144"/>
    </row>
    <row r="22" spans="2:18">
      <c r="B22" s="144"/>
      <c r="C22" s="144"/>
      <c r="D22" s="144" t="s">
        <v>1141</v>
      </c>
      <c r="E22" s="144"/>
      <c r="F22" s="144"/>
      <c r="G22" s="144"/>
      <c r="H22" s="144"/>
      <c r="I22" s="144"/>
      <c r="J22" s="144"/>
      <c r="K22" s="144"/>
      <c r="L22" s="144"/>
      <c r="M22" s="144"/>
      <c r="N22" s="144"/>
      <c r="O22" s="144"/>
      <c r="P22" s="144"/>
      <c r="R22" s="143" t="str">
        <f>IF(CRF!B27="","",CRF!F27)</f>
        <v/>
      </c>
    </row>
    <row r="23" spans="2:18">
      <c r="B23" s="144"/>
      <c r="C23" s="144"/>
      <c r="D23" s="144"/>
      <c r="E23" s="144"/>
      <c r="F23" s="144"/>
      <c r="G23" s="144"/>
      <c r="H23" s="144"/>
      <c r="I23" s="144"/>
      <c r="J23" s="144"/>
      <c r="K23" s="144"/>
      <c r="L23" s="144"/>
      <c r="M23" s="144"/>
      <c r="N23" s="144"/>
      <c r="O23" s="144"/>
      <c r="P23" s="144"/>
      <c r="R23" s="143" t="str">
        <f>IF(CRF!B28="","",CRF!F28)</f>
        <v/>
      </c>
    </row>
    <row r="24" spans="2:18">
      <c r="B24" s="144"/>
      <c r="C24" s="156" t="s">
        <v>1142</v>
      </c>
      <c r="D24" s="156"/>
      <c r="E24" s="156"/>
      <c r="F24" s="156"/>
      <c r="G24" s="156"/>
      <c r="H24" s="156"/>
      <c r="I24" s="156"/>
      <c r="J24" s="156"/>
      <c r="K24" s="156"/>
      <c r="L24" s="156"/>
      <c r="M24" s="156"/>
      <c r="N24" s="157" t="s">
        <v>1134</v>
      </c>
      <c r="O24" s="157" t="s">
        <v>1135</v>
      </c>
      <c r="P24" s="144"/>
    </row>
    <row r="25" spans="2:18">
      <c r="B25" s="144"/>
      <c r="C25" s="144"/>
      <c r="D25" s="144" t="s">
        <v>1143</v>
      </c>
      <c r="E25" s="144"/>
      <c r="F25" s="144"/>
      <c r="G25" s="144"/>
      <c r="H25" s="144"/>
      <c r="I25" s="144"/>
      <c r="J25" s="144"/>
      <c r="K25" s="144"/>
      <c r="L25" s="144"/>
      <c r="M25" s="144"/>
      <c r="N25" s="144"/>
      <c r="O25" s="144"/>
      <c r="P25" s="144"/>
    </row>
    <row r="26" spans="2:18">
      <c r="B26" s="144"/>
      <c r="C26" s="144"/>
      <c r="D26" s="144" t="s">
        <v>1144</v>
      </c>
      <c r="E26" s="144"/>
      <c r="F26" s="144"/>
      <c r="G26" s="144"/>
      <c r="H26" s="144"/>
      <c r="I26" s="144"/>
      <c r="J26" s="144"/>
      <c r="K26" s="144"/>
      <c r="L26" s="144"/>
      <c r="M26" s="144"/>
      <c r="N26" s="144"/>
      <c r="O26" s="144"/>
      <c r="P26" s="144"/>
    </row>
    <row r="27" spans="2:18">
      <c r="B27" s="144"/>
      <c r="C27" s="144"/>
      <c r="D27" s="144"/>
      <c r="E27" s="144"/>
      <c r="F27" s="144"/>
      <c r="G27" s="144"/>
      <c r="H27" s="144"/>
      <c r="I27" s="144"/>
      <c r="J27" s="144"/>
      <c r="K27" s="144"/>
      <c r="L27" s="144"/>
      <c r="M27" s="144"/>
      <c r="N27" s="144"/>
      <c r="O27" s="144"/>
      <c r="P27" s="144"/>
    </row>
    <row r="28" spans="2:18">
      <c r="B28" s="144"/>
      <c r="C28" s="156" t="s">
        <v>1145</v>
      </c>
      <c r="D28" s="156"/>
      <c r="E28" s="156"/>
      <c r="F28" s="156"/>
      <c r="G28" s="156"/>
      <c r="H28" s="156"/>
      <c r="I28" s="156"/>
      <c r="J28" s="156"/>
      <c r="K28" s="156"/>
      <c r="L28" s="156"/>
      <c r="M28" s="156"/>
      <c r="N28" s="383" t="s">
        <v>1138</v>
      </c>
      <c r="O28" s="383"/>
      <c r="P28" s="144"/>
      <c r="R28" s="143" t="s">
        <v>854</v>
      </c>
    </row>
    <row r="29" spans="2:18">
      <c r="B29" s="144"/>
      <c r="C29" s="144"/>
      <c r="D29" s="144" t="s">
        <v>1146</v>
      </c>
      <c r="E29" s="144"/>
      <c r="F29" s="144"/>
      <c r="G29" s="144"/>
      <c r="H29" s="144"/>
      <c r="I29" s="144"/>
      <c r="J29" s="144"/>
      <c r="K29" s="144"/>
      <c r="L29" s="144"/>
      <c r="M29" s="144"/>
      <c r="N29" s="144"/>
      <c r="O29" s="144"/>
      <c r="P29" s="144"/>
    </row>
    <row r="30" spans="2:18">
      <c r="B30" s="144"/>
      <c r="C30" s="144"/>
      <c r="D30" s="144" t="s">
        <v>1147</v>
      </c>
      <c r="E30" s="144"/>
      <c r="F30" s="144"/>
      <c r="G30" s="144"/>
      <c r="H30" s="144"/>
      <c r="I30" s="144"/>
      <c r="J30" s="144"/>
      <c r="K30" s="144"/>
      <c r="L30" s="144"/>
      <c r="M30" s="144"/>
      <c r="N30" s="144"/>
      <c r="O30" s="144"/>
      <c r="P30" s="144"/>
    </row>
    <row r="31" spans="2:18">
      <c r="B31" s="144"/>
      <c r="C31" s="144"/>
      <c r="D31" s="144" t="s">
        <v>1148</v>
      </c>
      <c r="E31" s="144"/>
      <c r="F31" s="144"/>
      <c r="G31" s="144"/>
      <c r="H31" s="144"/>
      <c r="I31" s="144"/>
      <c r="J31" s="144"/>
      <c r="K31" s="144"/>
      <c r="L31" s="144"/>
      <c r="M31" s="144"/>
      <c r="N31" s="144"/>
      <c r="O31" s="144"/>
      <c r="P31" s="144"/>
    </row>
    <row r="32" spans="2:18">
      <c r="B32" s="144"/>
      <c r="C32" s="144"/>
      <c r="D32" s="144" t="s">
        <v>1149</v>
      </c>
      <c r="E32" s="144"/>
      <c r="F32" s="144"/>
      <c r="G32" s="144"/>
      <c r="H32" s="144"/>
      <c r="I32" s="144"/>
      <c r="J32" s="144"/>
      <c r="K32" s="144"/>
      <c r="L32" s="144"/>
      <c r="M32" s="144"/>
      <c r="N32" s="144"/>
      <c r="O32" s="144"/>
      <c r="P32" s="144"/>
    </row>
    <row r="33" spans="2:16">
      <c r="B33" s="144"/>
      <c r="C33" s="144"/>
      <c r="D33" s="144" t="s">
        <v>1150</v>
      </c>
      <c r="E33" s="144"/>
      <c r="F33" s="144"/>
      <c r="G33" s="144"/>
      <c r="H33" s="144"/>
      <c r="I33" s="144"/>
      <c r="J33" s="144"/>
      <c r="K33" s="144"/>
      <c r="L33" s="144"/>
      <c r="M33" s="144"/>
      <c r="N33" s="144"/>
      <c r="O33" s="144"/>
      <c r="P33" s="144"/>
    </row>
    <row r="34" spans="2:16">
      <c r="B34" s="144"/>
      <c r="C34" s="144"/>
      <c r="D34" s="144"/>
      <c r="E34" s="144"/>
      <c r="F34" s="144"/>
      <c r="G34" s="144"/>
      <c r="H34" s="144"/>
      <c r="I34" s="144"/>
      <c r="J34" s="144"/>
      <c r="K34" s="144"/>
      <c r="L34" s="144"/>
      <c r="M34" s="144"/>
      <c r="N34" s="144"/>
      <c r="O34" s="144"/>
      <c r="P34" s="144"/>
    </row>
    <row r="35" spans="2:16">
      <c r="B35" s="144"/>
      <c r="C35" s="156" t="s">
        <v>1151</v>
      </c>
      <c r="D35" s="156"/>
      <c r="E35" s="156"/>
      <c r="F35" s="156"/>
      <c r="G35" s="156"/>
      <c r="H35" s="156"/>
      <c r="I35" s="156"/>
      <c r="J35" s="156"/>
      <c r="K35" s="156"/>
      <c r="L35" s="156"/>
      <c r="M35" s="156"/>
      <c r="N35" s="383" t="s">
        <v>1138</v>
      </c>
      <c r="O35" s="383"/>
      <c r="P35" s="144"/>
    </row>
    <row r="36" spans="2:16">
      <c r="B36" s="144"/>
      <c r="C36" s="144"/>
      <c r="D36" s="144" t="s">
        <v>1152</v>
      </c>
      <c r="E36" s="144"/>
      <c r="F36" s="144"/>
      <c r="G36" s="144"/>
      <c r="H36" s="144"/>
      <c r="I36" s="144"/>
      <c r="J36" s="144"/>
      <c r="K36" s="144"/>
      <c r="L36" s="144"/>
      <c r="M36" s="144"/>
      <c r="N36" s="144"/>
      <c r="O36" s="144"/>
      <c r="P36" s="144"/>
    </row>
    <row r="37" spans="2:16">
      <c r="B37" s="144"/>
      <c r="C37" s="144"/>
      <c r="D37" s="144"/>
      <c r="E37" s="144"/>
      <c r="F37" s="144"/>
      <c r="G37" s="144"/>
      <c r="H37" s="144"/>
      <c r="I37" s="144"/>
      <c r="J37" s="144"/>
      <c r="K37" s="144"/>
      <c r="L37" s="144"/>
      <c r="M37" s="144"/>
      <c r="N37" s="144"/>
      <c r="O37" s="144"/>
      <c r="P37" s="144"/>
    </row>
    <row r="38" spans="2:16">
      <c r="B38" s="144"/>
      <c r="C38" s="156" t="s">
        <v>1153</v>
      </c>
      <c r="D38" s="156"/>
      <c r="E38" s="156"/>
      <c r="F38" s="156"/>
      <c r="G38" s="156"/>
      <c r="H38" s="156"/>
      <c r="I38" s="156"/>
      <c r="J38" s="156"/>
      <c r="K38" s="156"/>
      <c r="L38" s="156"/>
      <c r="M38" s="156"/>
      <c r="N38" s="383" t="s">
        <v>1138</v>
      </c>
      <c r="O38" s="383"/>
      <c r="P38" s="144"/>
    </row>
    <row r="39" spans="2:16">
      <c r="B39" s="144"/>
      <c r="C39" s="144"/>
      <c r="D39" s="144" t="s">
        <v>1154</v>
      </c>
      <c r="E39" s="144"/>
      <c r="F39" s="144"/>
      <c r="G39" s="144"/>
      <c r="H39" s="144"/>
      <c r="I39" s="144"/>
      <c r="J39" s="144"/>
      <c r="K39" s="144"/>
      <c r="L39" s="144"/>
      <c r="M39" s="144"/>
      <c r="N39" s="144"/>
      <c r="O39" s="144"/>
      <c r="P39" s="144"/>
    </row>
    <row r="40" spans="2:16">
      <c r="B40" s="144"/>
      <c r="C40" s="144"/>
      <c r="D40" s="144"/>
      <c r="E40" s="144"/>
      <c r="F40" s="144"/>
      <c r="G40" s="144"/>
      <c r="H40" s="144"/>
      <c r="I40" s="144"/>
      <c r="J40" s="144"/>
      <c r="K40" s="144"/>
      <c r="L40" s="144"/>
      <c r="M40" s="144"/>
      <c r="N40" s="144"/>
      <c r="O40" s="144"/>
      <c r="P40" s="144"/>
    </row>
    <row r="41" spans="2:16">
      <c r="B41" s="144"/>
      <c r="C41" s="156" t="s">
        <v>1155</v>
      </c>
      <c r="D41" s="156"/>
      <c r="E41" s="156"/>
      <c r="F41" s="156"/>
      <c r="G41" s="156"/>
      <c r="H41" s="156"/>
      <c r="I41" s="156"/>
      <c r="J41" s="156"/>
      <c r="K41" s="156"/>
      <c r="L41" s="156"/>
      <c r="M41" s="156"/>
      <c r="N41" s="383" t="s">
        <v>1138</v>
      </c>
      <c r="O41" s="383"/>
      <c r="P41" s="144"/>
    </row>
    <row r="42" spans="2:16">
      <c r="B42" s="144"/>
      <c r="C42" s="144"/>
      <c r="D42" s="144" t="s">
        <v>1156</v>
      </c>
      <c r="E42" s="144"/>
      <c r="F42" s="144"/>
      <c r="G42" s="144"/>
      <c r="H42" s="144"/>
      <c r="I42" s="144"/>
      <c r="J42" s="144"/>
      <c r="K42" s="144"/>
      <c r="L42" s="144"/>
      <c r="M42" s="144"/>
      <c r="N42" s="144"/>
      <c r="O42" s="144"/>
      <c r="P42" s="144"/>
    </row>
    <row r="43" spans="2:16">
      <c r="B43" s="144"/>
      <c r="C43" s="144"/>
      <c r="D43" s="144" t="s">
        <v>1157</v>
      </c>
      <c r="E43" s="144"/>
      <c r="F43" s="144"/>
      <c r="G43" s="144"/>
      <c r="H43" s="144"/>
      <c r="I43" s="144"/>
      <c r="J43" s="144"/>
      <c r="K43" s="144"/>
      <c r="L43" s="144"/>
      <c r="M43" s="144"/>
      <c r="N43" s="144"/>
      <c r="O43" s="144"/>
      <c r="P43" s="144"/>
    </row>
    <row r="44" spans="2:16">
      <c r="B44" s="144"/>
      <c r="C44" s="144"/>
      <c r="D44" s="144" t="s">
        <v>1158</v>
      </c>
      <c r="E44" s="144"/>
      <c r="F44" s="144"/>
      <c r="G44" s="144"/>
      <c r="H44" s="144"/>
      <c r="I44" s="144"/>
      <c r="J44" s="144"/>
      <c r="K44" s="144"/>
      <c r="L44" s="144"/>
      <c r="M44" s="144"/>
      <c r="N44" s="144"/>
      <c r="O44" s="144"/>
      <c r="P44" s="144"/>
    </row>
    <row r="45" spans="2:16">
      <c r="B45" s="144"/>
      <c r="N45" s="144"/>
      <c r="O45" s="144"/>
      <c r="P45" s="144"/>
    </row>
    <row r="46" spans="2:16">
      <c r="B46" s="144"/>
      <c r="C46" s="156" t="s">
        <v>1159</v>
      </c>
      <c r="D46" s="156"/>
      <c r="E46" s="156"/>
      <c r="F46" s="156"/>
      <c r="G46" s="156"/>
      <c r="H46" s="156"/>
      <c r="I46" s="156"/>
      <c r="J46" s="156"/>
      <c r="K46" s="156"/>
      <c r="L46" s="156"/>
      <c r="M46" s="156"/>
      <c r="N46" s="383" t="s">
        <v>1138</v>
      </c>
      <c r="O46" s="383"/>
      <c r="P46" s="144"/>
    </row>
    <row r="47" spans="2:16">
      <c r="B47" s="144"/>
      <c r="C47" s="144"/>
      <c r="D47" s="144" t="s">
        <v>1160</v>
      </c>
      <c r="E47" s="144"/>
      <c r="F47" s="144"/>
      <c r="G47" s="144"/>
      <c r="H47" s="144"/>
      <c r="I47" s="144"/>
      <c r="J47" s="144"/>
      <c r="K47" s="144"/>
      <c r="L47" s="144"/>
      <c r="M47" s="144"/>
      <c r="N47" s="144"/>
      <c r="O47" s="144"/>
      <c r="P47" s="144"/>
    </row>
    <row r="48" spans="2:16">
      <c r="B48" s="144"/>
      <c r="C48" s="144"/>
      <c r="D48" s="144"/>
      <c r="E48" s="144"/>
      <c r="F48" s="144"/>
      <c r="G48" s="144"/>
      <c r="H48" s="144"/>
      <c r="I48" s="144"/>
      <c r="J48" s="144"/>
      <c r="K48" s="144"/>
      <c r="L48" s="144"/>
      <c r="M48" s="144"/>
      <c r="N48" s="144"/>
      <c r="O48" s="144"/>
      <c r="P48" s="144"/>
    </row>
    <row r="49" spans="2:16">
      <c r="B49" s="144"/>
      <c r="C49" s="156" t="s">
        <v>1161</v>
      </c>
      <c r="D49" s="156"/>
      <c r="E49" s="156"/>
      <c r="F49" s="156"/>
      <c r="G49" s="156"/>
      <c r="H49" s="156"/>
      <c r="I49" s="156"/>
      <c r="J49" s="156"/>
      <c r="K49" s="156"/>
      <c r="L49" s="156"/>
      <c r="M49" s="156"/>
      <c r="N49" s="383" t="s">
        <v>1138</v>
      </c>
      <c r="O49" s="383"/>
      <c r="P49" s="144"/>
    </row>
    <row r="50" spans="2:16">
      <c r="B50" s="144"/>
      <c r="C50" s="144"/>
      <c r="D50" s="144" t="s">
        <v>1162</v>
      </c>
      <c r="E50" s="144"/>
      <c r="F50" s="144"/>
      <c r="G50" s="144"/>
      <c r="H50" s="144"/>
      <c r="I50" s="144"/>
      <c r="J50" s="144"/>
      <c r="K50" s="144"/>
      <c r="L50" s="144"/>
      <c r="M50" s="144"/>
      <c r="N50" s="144"/>
      <c r="O50" s="144"/>
      <c r="P50" s="144"/>
    </row>
    <row r="51" spans="2:16">
      <c r="B51" s="144"/>
      <c r="C51" s="144"/>
      <c r="D51" s="144"/>
      <c r="E51" s="144"/>
      <c r="F51" s="144"/>
      <c r="G51" s="144"/>
      <c r="H51" s="144"/>
      <c r="I51" s="144"/>
      <c r="J51" s="144"/>
      <c r="K51" s="144"/>
      <c r="L51" s="144"/>
      <c r="M51" s="144"/>
      <c r="N51" s="144"/>
      <c r="O51" s="144"/>
      <c r="P51" s="144"/>
    </row>
    <row r="52" spans="2:16">
      <c r="B52" s="144"/>
      <c r="C52" s="156" t="s">
        <v>1163</v>
      </c>
      <c r="D52" s="156"/>
      <c r="E52" s="156"/>
      <c r="F52" s="156"/>
      <c r="G52" s="156"/>
      <c r="H52" s="156"/>
      <c r="I52" s="156"/>
      <c r="J52" s="156"/>
      <c r="K52" s="156"/>
      <c r="L52" s="156"/>
      <c r="M52" s="156"/>
      <c r="N52" s="383" t="s">
        <v>1138</v>
      </c>
      <c r="O52" s="383"/>
      <c r="P52" s="144"/>
    </row>
    <row r="53" spans="2:16">
      <c r="B53" s="144"/>
      <c r="C53" s="144"/>
      <c r="D53" s="144" t="s">
        <v>1164</v>
      </c>
      <c r="E53" s="144"/>
      <c r="F53" s="144"/>
      <c r="G53" s="144"/>
      <c r="H53" s="144"/>
      <c r="I53" s="144"/>
      <c r="J53" s="144"/>
      <c r="K53" s="144"/>
      <c r="L53" s="144"/>
      <c r="M53" s="144"/>
      <c r="N53" s="144"/>
      <c r="O53" s="144"/>
      <c r="P53" s="144"/>
    </row>
    <row r="54" spans="2:16">
      <c r="B54" s="144"/>
      <c r="C54" s="144"/>
      <c r="D54" s="144"/>
      <c r="E54" s="144"/>
      <c r="F54" s="144"/>
      <c r="G54" s="144"/>
      <c r="H54" s="144"/>
      <c r="I54" s="144"/>
      <c r="J54" s="144"/>
      <c r="K54" s="144"/>
      <c r="L54" s="144"/>
      <c r="M54" s="144"/>
      <c r="N54" s="144"/>
      <c r="O54" s="144"/>
      <c r="P54" s="144"/>
    </row>
    <row r="55" spans="2:16">
      <c r="B55" s="144"/>
      <c r="C55" s="156" t="s">
        <v>1165</v>
      </c>
      <c r="D55" s="156"/>
      <c r="E55" s="156"/>
      <c r="F55" s="156"/>
      <c r="G55" s="156"/>
      <c r="H55" s="156"/>
      <c r="I55" s="156"/>
      <c r="J55" s="156"/>
      <c r="K55" s="156"/>
      <c r="L55" s="156"/>
      <c r="M55" s="156"/>
      <c r="N55" s="383" t="s">
        <v>1138</v>
      </c>
      <c r="O55" s="383"/>
      <c r="P55" s="144"/>
    </row>
    <row r="56" spans="2:16">
      <c r="B56" s="144"/>
      <c r="C56" s="144"/>
      <c r="D56" s="144" t="s">
        <v>1166</v>
      </c>
      <c r="E56" s="144"/>
      <c r="F56" s="144"/>
      <c r="G56" s="144"/>
      <c r="H56" s="144"/>
      <c r="I56" s="144"/>
      <c r="J56" s="144"/>
      <c r="K56" s="144"/>
      <c r="L56" s="144"/>
      <c r="M56" s="144"/>
      <c r="N56" s="144"/>
      <c r="O56" s="144"/>
      <c r="P56" s="144"/>
    </row>
    <row r="57" spans="2:16">
      <c r="B57" s="144"/>
      <c r="C57" s="144"/>
      <c r="D57" s="144" t="s">
        <v>1167</v>
      </c>
      <c r="E57" s="144"/>
      <c r="F57" s="144"/>
      <c r="G57" s="144"/>
      <c r="H57" s="144"/>
      <c r="I57" s="144"/>
      <c r="J57" s="144"/>
      <c r="K57" s="144"/>
      <c r="L57" s="144"/>
      <c r="M57" s="144"/>
      <c r="N57" s="144"/>
      <c r="O57" s="144"/>
      <c r="P57" s="144"/>
    </row>
    <row r="58" spans="2:16">
      <c r="B58" s="144"/>
      <c r="C58" s="144"/>
      <c r="D58" s="144"/>
      <c r="E58" s="144"/>
      <c r="F58" s="144"/>
      <c r="G58" s="144"/>
      <c r="H58" s="144"/>
      <c r="I58" s="144"/>
      <c r="J58" s="144"/>
      <c r="K58" s="144"/>
      <c r="L58" s="144"/>
      <c r="M58" s="144"/>
      <c r="N58" s="144"/>
      <c r="O58" s="144"/>
      <c r="P58" s="144"/>
    </row>
    <row r="59" spans="2:16">
      <c r="B59" s="144"/>
      <c r="C59" s="156" t="s">
        <v>1168</v>
      </c>
      <c r="D59" s="156"/>
      <c r="E59" s="156"/>
      <c r="F59" s="156"/>
      <c r="G59" s="156"/>
      <c r="H59" s="156"/>
      <c r="I59" s="156"/>
      <c r="J59" s="156"/>
      <c r="K59" s="156"/>
      <c r="L59" s="156"/>
      <c r="M59" s="156"/>
      <c r="N59" s="383" t="s">
        <v>1138</v>
      </c>
      <c r="O59" s="383"/>
      <c r="P59" s="144"/>
    </row>
    <row r="60" spans="2:16">
      <c r="B60" s="144"/>
      <c r="C60" s="144"/>
      <c r="D60" s="370" t="s">
        <v>1169</v>
      </c>
      <c r="E60" s="370"/>
      <c r="F60" s="370"/>
      <c r="G60" s="370"/>
      <c r="H60" s="370"/>
      <c r="I60" s="370"/>
      <c r="J60" s="370"/>
      <c r="K60" s="370"/>
      <c r="L60" s="370"/>
      <c r="M60" s="370"/>
      <c r="N60" s="144"/>
      <c r="O60" s="144"/>
      <c r="P60" s="144"/>
    </row>
    <row r="61" spans="2:16" ht="29.25" customHeight="1">
      <c r="B61" s="144"/>
      <c r="C61" s="144"/>
      <c r="D61" s="369" t="s">
        <v>1170</v>
      </c>
      <c r="E61" s="369"/>
      <c r="F61" s="369"/>
      <c r="G61" s="369"/>
      <c r="H61" s="369"/>
      <c r="I61" s="369"/>
      <c r="J61" s="369"/>
      <c r="K61" s="369"/>
      <c r="L61" s="369"/>
      <c r="M61" s="369"/>
      <c r="N61" s="144"/>
      <c r="O61" s="144"/>
      <c r="P61" s="144"/>
    </row>
    <row r="62" spans="2:16">
      <c r="B62" s="144"/>
      <c r="C62" s="144"/>
      <c r="D62" s="144"/>
      <c r="E62" s="144"/>
      <c r="F62" s="144"/>
      <c r="G62" s="144"/>
      <c r="H62" s="144"/>
      <c r="I62" s="144"/>
      <c r="J62" s="144"/>
      <c r="K62" s="144"/>
      <c r="L62" s="144"/>
      <c r="M62" s="144"/>
      <c r="N62" s="144"/>
      <c r="O62" s="144"/>
      <c r="P62" s="144"/>
    </row>
    <row r="63" spans="2:16">
      <c r="B63" s="144"/>
      <c r="C63" s="156" t="s">
        <v>1171</v>
      </c>
      <c r="D63" s="156"/>
      <c r="E63" s="156"/>
      <c r="F63" s="156"/>
      <c r="G63" s="156"/>
      <c r="H63" s="156"/>
      <c r="I63" s="156"/>
      <c r="J63" s="156"/>
      <c r="K63" s="156"/>
      <c r="L63" s="156"/>
      <c r="M63" s="156"/>
      <c r="N63" s="383" t="s">
        <v>1138</v>
      </c>
      <c r="O63" s="383"/>
      <c r="P63" s="144"/>
    </row>
    <row r="64" spans="2:16">
      <c r="B64" s="144"/>
      <c r="C64" s="144"/>
      <c r="D64" s="144" t="s">
        <v>1172</v>
      </c>
      <c r="E64" s="144"/>
      <c r="F64" s="144"/>
      <c r="G64" s="144"/>
      <c r="H64" s="144"/>
      <c r="I64" s="144"/>
      <c r="J64" s="144"/>
      <c r="K64" s="144"/>
      <c r="L64" s="144"/>
      <c r="M64" s="144"/>
      <c r="N64" s="144"/>
      <c r="O64" s="144"/>
      <c r="P64" s="144"/>
    </row>
    <row r="65" spans="2:16">
      <c r="B65" s="144"/>
      <c r="C65" s="144"/>
      <c r="D65" s="144" t="s">
        <v>1173</v>
      </c>
      <c r="E65" s="144"/>
      <c r="F65" s="144"/>
      <c r="G65" s="144"/>
      <c r="H65" s="144"/>
      <c r="I65" s="144"/>
      <c r="J65" s="144"/>
      <c r="K65" s="144"/>
      <c r="L65" s="144"/>
      <c r="M65" s="144"/>
      <c r="N65" s="144"/>
      <c r="O65" s="144"/>
      <c r="P65" s="144"/>
    </row>
    <row r="66" spans="2:16">
      <c r="B66" s="144"/>
      <c r="C66" s="144"/>
      <c r="D66" s="144"/>
      <c r="E66" s="144"/>
      <c r="F66" s="144"/>
      <c r="G66" s="144"/>
      <c r="H66" s="144"/>
      <c r="I66" s="144"/>
      <c r="J66" s="144"/>
      <c r="K66" s="144"/>
      <c r="L66" s="144"/>
      <c r="M66" s="144"/>
      <c r="N66" s="144"/>
      <c r="O66" s="144"/>
      <c r="P66" s="144"/>
    </row>
    <row r="67" spans="2:16">
      <c r="B67" s="144"/>
      <c r="C67" s="156" t="s">
        <v>1174</v>
      </c>
      <c r="D67" s="156"/>
      <c r="E67" s="156"/>
      <c r="F67" s="156"/>
      <c r="G67" s="156"/>
      <c r="H67" s="156"/>
      <c r="I67" s="156"/>
      <c r="J67" s="156"/>
      <c r="K67" s="156"/>
      <c r="L67" s="156"/>
      <c r="M67" s="156"/>
      <c r="N67" s="383" t="s">
        <v>1138</v>
      </c>
      <c r="O67" s="383"/>
      <c r="P67" s="144"/>
    </row>
    <row r="68" spans="2:16">
      <c r="B68" s="144"/>
      <c r="C68" s="144"/>
      <c r="D68" s="144" t="s">
        <v>1175</v>
      </c>
      <c r="E68" s="144"/>
      <c r="F68" s="144"/>
      <c r="G68" s="144"/>
      <c r="H68" s="144"/>
      <c r="I68" s="144"/>
      <c r="J68" s="144"/>
      <c r="K68" s="144"/>
      <c r="L68" s="144"/>
      <c r="M68" s="144"/>
      <c r="N68" s="144"/>
      <c r="O68" s="144"/>
      <c r="P68" s="144"/>
    </row>
    <row r="69" spans="2:16">
      <c r="B69" s="144"/>
      <c r="C69" s="144"/>
      <c r="D69" s="144"/>
      <c r="E69" s="144"/>
      <c r="F69" s="144"/>
      <c r="G69" s="144"/>
      <c r="H69" s="144"/>
      <c r="I69" s="144"/>
      <c r="J69" s="144"/>
      <c r="K69" s="144"/>
      <c r="L69" s="144"/>
      <c r="M69" s="144"/>
      <c r="N69" s="144"/>
      <c r="O69" s="144"/>
      <c r="P69" s="144"/>
    </row>
    <row r="70" spans="2:16">
      <c r="B70" s="144"/>
      <c r="C70" s="156" t="s">
        <v>1176</v>
      </c>
      <c r="D70" s="156"/>
      <c r="E70" s="156"/>
      <c r="F70" s="156"/>
      <c r="G70" s="156"/>
      <c r="H70" s="156"/>
      <c r="I70" s="156"/>
      <c r="J70" s="156"/>
      <c r="K70" s="156"/>
      <c r="L70" s="156"/>
      <c r="M70" s="156"/>
      <c r="N70" s="383" t="s">
        <v>1138</v>
      </c>
      <c r="O70" s="383"/>
      <c r="P70" s="144"/>
    </row>
    <row r="71" spans="2:16">
      <c r="B71" s="144"/>
      <c r="C71" s="144"/>
      <c r="D71" s="144" t="s">
        <v>1177</v>
      </c>
      <c r="E71" s="144"/>
      <c r="F71" s="144"/>
      <c r="G71" s="144"/>
      <c r="H71" s="144"/>
      <c r="I71" s="144"/>
      <c r="J71" s="144"/>
      <c r="K71" s="144"/>
      <c r="L71" s="144"/>
      <c r="M71" s="144"/>
      <c r="N71" s="144"/>
      <c r="O71" s="144"/>
      <c r="P71" s="144"/>
    </row>
    <row r="72" spans="2:16">
      <c r="B72" s="144"/>
      <c r="C72" s="144"/>
      <c r="D72" s="144"/>
      <c r="E72" s="144"/>
      <c r="F72" s="144"/>
      <c r="G72" s="144"/>
      <c r="H72" s="144"/>
      <c r="I72" s="144"/>
      <c r="J72" s="144"/>
      <c r="K72" s="144"/>
      <c r="L72" s="144"/>
      <c r="M72" s="144"/>
      <c r="N72" s="144"/>
      <c r="O72" s="144"/>
      <c r="P72" s="144"/>
    </row>
    <row r="73" spans="2:16">
      <c r="B73" s="144"/>
      <c r="C73" s="156" t="s">
        <v>1178</v>
      </c>
      <c r="D73" s="156"/>
      <c r="E73" s="156"/>
      <c r="F73" s="156"/>
      <c r="G73" s="156"/>
      <c r="H73" s="156"/>
      <c r="I73" s="156"/>
      <c r="J73" s="156"/>
      <c r="K73" s="156"/>
      <c r="L73" s="156"/>
      <c r="M73" s="156"/>
      <c r="N73" s="383" t="s">
        <v>1138</v>
      </c>
      <c r="O73" s="383"/>
      <c r="P73" s="144"/>
    </row>
    <row r="74" spans="2:16">
      <c r="B74" s="144"/>
      <c r="C74" s="144"/>
      <c r="D74" s="144" t="s">
        <v>1156</v>
      </c>
      <c r="E74" s="144"/>
      <c r="F74" s="144"/>
      <c r="G74" s="144"/>
      <c r="H74" s="144"/>
      <c r="I74" s="144"/>
      <c r="J74" s="144"/>
      <c r="K74" s="144"/>
      <c r="L74" s="144"/>
      <c r="M74" s="144"/>
      <c r="N74" s="144"/>
      <c r="O74" s="144"/>
      <c r="P74" s="144"/>
    </row>
    <row r="75" spans="2:16">
      <c r="B75" s="144"/>
      <c r="C75" s="144"/>
      <c r="D75" s="144" t="s">
        <v>1179</v>
      </c>
      <c r="E75" s="144"/>
      <c r="F75" s="144"/>
      <c r="G75" s="144"/>
      <c r="H75" s="144"/>
      <c r="I75" s="144"/>
      <c r="J75" s="144"/>
      <c r="K75" s="144"/>
      <c r="L75" s="144"/>
      <c r="M75" s="144"/>
      <c r="N75" s="144"/>
      <c r="O75" s="144"/>
      <c r="P75" s="144"/>
    </row>
    <row r="76" spans="2:16">
      <c r="B76" s="144"/>
      <c r="C76" s="144"/>
      <c r="D76" s="144"/>
      <c r="E76" s="144"/>
      <c r="F76" s="144"/>
      <c r="G76" s="144"/>
      <c r="H76" s="144"/>
      <c r="I76" s="144"/>
      <c r="J76" s="144"/>
      <c r="K76" s="144"/>
      <c r="L76" s="144"/>
      <c r="M76" s="144"/>
      <c r="N76" s="144"/>
      <c r="O76" s="144"/>
      <c r="P76" s="144"/>
    </row>
    <row r="77" spans="2:16" ht="15" customHeight="1">
      <c r="B77" s="144"/>
      <c r="C77" s="158" t="s">
        <v>1180</v>
      </c>
      <c r="D77" s="144"/>
      <c r="E77" s="144"/>
      <c r="F77" s="144"/>
      <c r="G77" s="144"/>
      <c r="H77" s="144"/>
      <c r="I77" s="144"/>
      <c r="J77" s="144"/>
      <c r="K77" s="144"/>
      <c r="L77" s="144"/>
      <c r="M77" s="144"/>
      <c r="N77" s="159"/>
      <c r="O77" s="159"/>
      <c r="P77" s="144"/>
    </row>
    <row r="78" spans="2:16" ht="15" customHeight="1">
      <c r="B78" s="144"/>
      <c r="C78" s="160"/>
      <c r="D78" s="160"/>
      <c r="E78" s="160"/>
      <c r="F78" s="160"/>
      <c r="G78" s="160"/>
      <c r="H78" s="160"/>
      <c r="I78" s="160"/>
      <c r="J78" s="160"/>
      <c r="K78" s="160"/>
      <c r="L78" s="160"/>
      <c r="M78" s="161"/>
      <c r="N78" s="161"/>
      <c r="O78" s="161"/>
      <c r="P78" s="146"/>
    </row>
    <row r="79" spans="2:16" ht="15" customHeight="1">
      <c r="B79" s="144"/>
      <c r="C79" s="160"/>
      <c r="D79" s="160"/>
      <c r="E79" s="160"/>
      <c r="F79" s="160"/>
      <c r="G79" s="160"/>
      <c r="H79" s="160"/>
      <c r="I79" s="160"/>
      <c r="J79" s="160"/>
      <c r="K79" s="160"/>
      <c r="L79" s="160"/>
      <c r="M79" s="161"/>
      <c r="N79" s="161"/>
      <c r="O79" s="161"/>
      <c r="P79" s="146"/>
    </row>
    <row r="80" spans="2:16" ht="15" customHeight="1">
      <c r="B80" s="144"/>
      <c r="C80" s="160"/>
      <c r="D80" s="160"/>
      <c r="E80" s="160"/>
      <c r="F80" s="160"/>
      <c r="G80" s="160"/>
      <c r="H80" s="160"/>
      <c r="I80" s="160"/>
      <c r="J80" s="160"/>
      <c r="K80" s="160"/>
      <c r="L80" s="160"/>
      <c r="M80" s="161"/>
      <c r="N80" s="161"/>
      <c r="O80" s="161"/>
      <c r="P80" s="146"/>
    </row>
    <row r="81" spans="2:16" ht="15" customHeight="1">
      <c r="B81" s="144"/>
      <c r="C81" s="160"/>
      <c r="D81" s="160"/>
      <c r="E81" s="160"/>
      <c r="F81" s="160"/>
      <c r="G81" s="160"/>
      <c r="H81" s="160"/>
      <c r="I81" s="160"/>
      <c r="J81" s="160"/>
      <c r="K81" s="160"/>
      <c r="L81" s="160"/>
      <c r="M81" s="161"/>
      <c r="N81" s="161"/>
      <c r="O81" s="161"/>
      <c r="P81" s="146"/>
    </row>
    <row r="82" spans="2:16" ht="15" customHeight="1">
      <c r="B82" s="144"/>
      <c r="C82" s="160"/>
      <c r="D82" s="160"/>
      <c r="E82" s="160"/>
      <c r="F82" s="160"/>
      <c r="G82" s="160"/>
      <c r="H82" s="160"/>
      <c r="I82" s="160"/>
      <c r="J82" s="160"/>
      <c r="K82" s="160"/>
      <c r="L82" s="160"/>
      <c r="M82" s="161"/>
      <c r="N82" s="161"/>
      <c r="O82" s="161"/>
      <c r="P82" s="146"/>
    </row>
    <row r="83" spans="2:16" ht="15" customHeight="1">
      <c r="B83" s="144"/>
      <c r="C83" s="160"/>
      <c r="D83" s="160"/>
      <c r="E83" s="160"/>
      <c r="F83" s="160"/>
      <c r="G83" s="160"/>
      <c r="H83" s="160"/>
      <c r="I83" s="160"/>
      <c r="J83" s="160"/>
      <c r="K83" s="160"/>
      <c r="L83" s="160"/>
      <c r="M83" s="161"/>
      <c r="N83" s="161"/>
      <c r="O83" s="161"/>
      <c r="P83" s="146"/>
    </row>
    <row r="84" spans="2:16" ht="15" customHeight="1">
      <c r="B84" s="144"/>
      <c r="C84" s="160"/>
      <c r="D84" s="160"/>
      <c r="E84" s="160"/>
      <c r="F84" s="160"/>
      <c r="G84" s="160"/>
      <c r="H84" s="160"/>
      <c r="I84" s="160"/>
      <c r="J84" s="160"/>
      <c r="K84" s="160"/>
      <c r="L84" s="160"/>
      <c r="M84" s="161"/>
      <c r="N84" s="146"/>
      <c r="O84" s="146"/>
      <c r="P84" s="146"/>
    </row>
    <row r="85" spans="2:16" ht="14.25" customHeight="1">
      <c r="B85" s="144"/>
      <c r="C85" s="158" t="s">
        <v>1181</v>
      </c>
      <c r="D85" s="144"/>
      <c r="E85" s="144"/>
      <c r="F85" s="144"/>
      <c r="G85" s="144"/>
      <c r="H85" s="158" t="s">
        <v>1182</v>
      </c>
      <c r="J85" s="144"/>
      <c r="K85" s="144"/>
      <c r="L85" s="144"/>
      <c r="M85" s="159"/>
      <c r="N85" s="144"/>
      <c r="O85" s="144"/>
      <c r="P85" s="144"/>
    </row>
    <row r="86" spans="2:16" ht="14.25" customHeight="1">
      <c r="B86" s="144"/>
      <c r="C86" s="144"/>
      <c r="D86" s="144" t="s">
        <v>1183</v>
      </c>
      <c r="E86" s="144"/>
      <c r="F86" s="144"/>
      <c r="G86" s="144"/>
      <c r="H86" s="144"/>
      <c r="I86" s="144" t="s">
        <v>1184</v>
      </c>
      <c r="J86" s="144"/>
      <c r="K86" s="144"/>
      <c r="L86" s="144"/>
      <c r="M86" s="159"/>
      <c r="N86" s="144"/>
      <c r="O86" s="144"/>
      <c r="P86" s="144"/>
    </row>
    <row r="87" spans="2:16" ht="14.25" customHeight="1">
      <c r="B87" s="144"/>
      <c r="C87" s="144"/>
      <c r="D87" s="144" t="s">
        <v>1185</v>
      </c>
      <c r="E87" s="144"/>
      <c r="F87" s="144"/>
      <c r="G87" s="144"/>
      <c r="H87" s="144"/>
      <c r="I87" s="144" t="s">
        <v>30</v>
      </c>
      <c r="J87" s="144"/>
      <c r="K87" s="144"/>
      <c r="L87" s="144"/>
      <c r="M87" s="159"/>
      <c r="N87" s="144"/>
      <c r="O87" s="144"/>
      <c r="P87" s="144"/>
    </row>
    <row r="88" spans="2:16" ht="14.25" customHeight="1">
      <c r="B88" s="144"/>
      <c r="C88" s="144"/>
      <c r="D88" s="144" t="s">
        <v>1186</v>
      </c>
      <c r="E88" s="144"/>
      <c r="F88" s="144"/>
      <c r="G88" s="144"/>
      <c r="H88" s="144"/>
      <c r="I88" s="144"/>
      <c r="J88" s="144"/>
      <c r="K88" s="144"/>
      <c r="L88" s="144"/>
      <c r="M88" s="159"/>
      <c r="N88" s="144"/>
      <c r="O88" s="144"/>
      <c r="P88" s="144"/>
    </row>
    <row r="89" spans="2:16">
      <c r="B89" s="144"/>
      <c r="C89" s="158" t="s">
        <v>1187</v>
      </c>
      <c r="D89" s="144"/>
      <c r="E89" s="144"/>
      <c r="F89" s="144"/>
      <c r="G89" s="144"/>
      <c r="H89" s="144"/>
      <c r="I89" s="144"/>
      <c r="J89" s="144"/>
      <c r="K89" s="158"/>
      <c r="L89" s="158"/>
      <c r="M89" s="144"/>
      <c r="N89" s="387"/>
      <c r="O89" s="387"/>
      <c r="P89" s="387"/>
    </row>
    <row r="90" spans="2:16">
      <c r="B90" s="144"/>
      <c r="C90" s="371"/>
      <c r="D90" s="371"/>
      <c r="E90" s="371"/>
      <c r="F90" s="371"/>
      <c r="G90" s="371"/>
      <c r="H90" s="371"/>
      <c r="I90" s="371"/>
      <c r="J90" s="371"/>
      <c r="K90" s="371"/>
      <c r="L90" s="371"/>
      <c r="M90" s="144"/>
      <c r="N90" s="144"/>
      <c r="O90" s="144"/>
      <c r="P90" s="144"/>
    </row>
    <row r="91" spans="2:16">
      <c r="B91" s="144"/>
      <c r="C91" s="371"/>
      <c r="D91" s="371"/>
      <c r="E91" s="371"/>
      <c r="F91" s="371"/>
      <c r="G91" s="371"/>
      <c r="H91" s="371"/>
      <c r="I91" s="371"/>
      <c r="J91" s="371"/>
      <c r="K91" s="371"/>
      <c r="L91" s="371"/>
      <c r="M91" s="144"/>
      <c r="N91" s="387"/>
      <c r="O91" s="387"/>
      <c r="P91" s="387"/>
    </row>
    <row r="92" spans="2:16">
      <c r="B92" s="144"/>
      <c r="C92" s="146"/>
      <c r="D92" s="146"/>
      <c r="E92" s="146"/>
      <c r="F92" s="146"/>
      <c r="G92" s="146"/>
      <c r="H92" s="146"/>
      <c r="I92" s="146"/>
      <c r="J92" s="146"/>
      <c r="K92" s="146"/>
      <c r="L92" s="146"/>
      <c r="M92" s="144"/>
      <c r="N92" s="144"/>
      <c r="O92" s="144"/>
      <c r="P92" s="144"/>
    </row>
    <row r="93" spans="2:16">
      <c r="B93" s="144"/>
      <c r="C93" s="162" t="s">
        <v>1188</v>
      </c>
      <c r="D93" s="163"/>
      <c r="E93" s="163"/>
      <c r="F93" s="163"/>
      <c r="G93" s="163"/>
      <c r="H93" s="163"/>
      <c r="I93" s="163"/>
      <c r="J93" s="163"/>
      <c r="K93" s="163"/>
      <c r="L93" s="163"/>
      <c r="M93" s="163"/>
      <c r="N93" s="163"/>
      <c r="O93" s="163"/>
      <c r="P93" s="144"/>
    </row>
    <row r="94" spans="2:16" ht="15" customHeight="1">
      <c r="B94" s="144"/>
      <c r="C94" s="386"/>
      <c r="D94" s="386"/>
      <c r="E94" s="386"/>
      <c r="F94" s="386"/>
      <c r="G94" s="386"/>
      <c r="H94" s="386"/>
      <c r="I94" s="386"/>
      <c r="J94" s="386"/>
      <c r="K94" s="386"/>
      <c r="L94" s="386"/>
      <c r="M94" s="163"/>
      <c r="N94" s="385"/>
      <c r="O94" s="385"/>
      <c r="P94" s="144"/>
    </row>
    <row r="95" spans="2:16" ht="15" customHeight="1">
      <c r="B95" s="144"/>
      <c r="C95" s="386"/>
      <c r="D95" s="386"/>
      <c r="E95" s="386"/>
      <c r="F95" s="386"/>
      <c r="G95" s="386"/>
      <c r="H95" s="386"/>
      <c r="I95" s="386"/>
      <c r="J95" s="386"/>
      <c r="K95" s="386"/>
      <c r="L95" s="386"/>
      <c r="M95" s="163"/>
      <c r="N95" s="164"/>
      <c r="O95" s="164"/>
      <c r="P95" s="144"/>
    </row>
    <row r="96" spans="2:16" ht="15" customHeight="1">
      <c r="B96" s="144"/>
      <c r="C96" s="386"/>
      <c r="D96" s="386"/>
      <c r="E96" s="386"/>
      <c r="F96" s="386"/>
      <c r="G96" s="386"/>
      <c r="H96" s="386"/>
      <c r="I96" s="386"/>
      <c r="J96" s="386"/>
      <c r="K96" s="386"/>
      <c r="L96" s="386"/>
      <c r="M96" s="163"/>
      <c r="N96" s="164"/>
      <c r="O96" s="164"/>
      <c r="P96" s="144"/>
    </row>
    <row r="97" spans="2:16" ht="15" customHeight="1">
      <c r="B97" s="144"/>
      <c r="C97" s="386"/>
      <c r="D97" s="386"/>
      <c r="E97" s="386"/>
      <c r="F97" s="386"/>
      <c r="G97" s="386"/>
      <c r="H97" s="386"/>
      <c r="I97" s="386"/>
      <c r="J97" s="386"/>
      <c r="K97" s="386"/>
      <c r="L97" s="386"/>
      <c r="M97" s="163"/>
      <c r="N97" s="164"/>
      <c r="O97" s="164"/>
      <c r="P97" s="144"/>
    </row>
    <row r="98" spans="2:16">
      <c r="B98" s="144"/>
      <c r="C98" s="386"/>
      <c r="D98" s="386"/>
      <c r="E98" s="386"/>
      <c r="F98" s="386"/>
      <c r="G98" s="386"/>
      <c r="H98" s="386"/>
      <c r="I98" s="386"/>
      <c r="J98" s="386"/>
      <c r="K98" s="386"/>
      <c r="L98" s="386"/>
      <c r="M98" s="163"/>
      <c r="N98" s="165"/>
      <c r="O98" s="165"/>
      <c r="P98" s="144"/>
    </row>
    <row r="99" spans="2:16">
      <c r="B99" s="144"/>
      <c r="C99" s="386"/>
      <c r="D99" s="386"/>
      <c r="E99" s="386"/>
      <c r="F99" s="386"/>
      <c r="G99" s="386"/>
      <c r="H99" s="386"/>
      <c r="I99" s="386"/>
      <c r="J99" s="386"/>
      <c r="K99" s="386"/>
      <c r="L99" s="386"/>
      <c r="M99" s="163"/>
      <c r="N99" s="163"/>
      <c r="O99" s="163"/>
      <c r="P99" s="144"/>
    </row>
    <row r="100" spans="2:16">
      <c r="B100" s="144"/>
      <c r="C100" s="163"/>
      <c r="D100" s="163"/>
      <c r="E100" s="163"/>
      <c r="F100" s="163"/>
      <c r="G100" s="163"/>
      <c r="H100" s="163"/>
      <c r="I100" s="163"/>
      <c r="J100" s="163"/>
      <c r="K100" s="163"/>
      <c r="L100" s="163"/>
      <c r="M100" s="163"/>
      <c r="N100" s="163"/>
      <c r="O100" s="163"/>
      <c r="P100" s="144"/>
    </row>
    <row r="101" spans="2:16">
      <c r="B101" s="144"/>
      <c r="C101" s="162" t="s">
        <v>1181</v>
      </c>
      <c r="D101" s="163"/>
      <c r="E101" s="163"/>
      <c r="F101" s="163"/>
      <c r="G101" s="163"/>
      <c r="H101" s="162" t="s">
        <v>1189</v>
      </c>
      <c r="I101" s="163"/>
      <c r="J101" s="163"/>
      <c r="K101" s="163"/>
      <c r="L101" s="162"/>
      <c r="M101" s="162"/>
      <c r="N101" s="163"/>
      <c r="O101" s="163"/>
      <c r="P101" s="144"/>
    </row>
    <row r="102" spans="2:16">
      <c r="B102" s="144"/>
      <c r="C102" s="163"/>
      <c r="D102" s="163" t="s">
        <v>1183</v>
      </c>
      <c r="E102" s="163"/>
      <c r="F102" s="163"/>
      <c r="G102" s="163"/>
      <c r="H102" s="163"/>
      <c r="I102" s="163" t="s">
        <v>1184</v>
      </c>
      <c r="J102" s="163"/>
      <c r="K102" s="163"/>
      <c r="L102" s="163"/>
      <c r="M102" s="163"/>
      <c r="N102" s="163"/>
      <c r="O102" s="163"/>
      <c r="P102" s="144"/>
    </row>
    <row r="103" spans="2:16">
      <c r="B103" s="144"/>
      <c r="C103" s="163"/>
      <c r="D103" s="163" t="s">
        <v>1185</v>
      </c>
      <c r="E103" s="163"/>
      <c r="F103" s="163"/>
      <c r="G103" s="163"/>
      <c r="H103" s="163"/>
      <c r="I103" s="163" t="s">
        <v>30</v>
      </c>
      <c r="J103" s="163"/>
      <c r="K103" s="163"/>
      <c r="L103" s="163"/>
      <c r="M103" s="163"/>
      <c r="N103" s="163"/>
      <c r="O103" s="163"/>
      <c r="P103" s="144"/>
    </row>
    <row r="104" spans="2:16">
      <c r="B104" s="144"/>
      <c r="C104" s="163"/>
      <c r="D104" s="163" t="s">
        <v>1186</v>
      </c>
      <c r="E104" s="163"/>
      <c r="F104" s="163"/>
      <c r="G104" s="163"/>
      <c r="H104" s="163"/>
      <c r="I104" s="163"/>
      <c r="J104" s="163"/>
      <c r="K104" s="163"/>
      <c r="L104" s="163"/>
      <c r="M104" s="163"/>
      <c r="N104" s="163"/>
      <c r="O104" s="163"/>
      <c r="P104" s="144"/>
    </row>
    <row r="105" spans="2:16">
      <c r="B105" s="144"/>
      <c r="C105" s="163"/>
      <c r="D105" s="163"/>
      <c r="E105" s="163"/>
      <c r="F105" s="163"/>
      <c r="G105" s="163"/>
      <c r="H105" s="163"/>
      <c r="I105" s="163"/>
      <c r="J105" s="163"/>
      <c r="K105" s="163"/>
      <c r="L105" s="163"/>
      <c r="M105" s="163"/>
      <c r="N105" s="163"/>
      <c r="O105" s="163"/>
    </row>
    <row r="106" spans="2:16">
      <c r="B106" s="144"/>
      <c r="C106" s="162" t="s">
        <v>1190</v>
      </c>
      <c r="D106" s="163"/>
      <c r="E106" s="163"/>
      <c r="F106" s="163"/>
      <c r="G106" s="163"/>
      <c r="H106" s="163"/>
      <c r="I106" s="163"/>
      <c r="J106" s="163"/>
      <c r="K106" s="163"/>
      <c r="L106" s="163"/>
      <c r="M106" s="163"/>
      <c r="N106" s="163"/>
      <c r="O106" s="163"/>
    </row>
    <row r="107" spans="2:16">
      <c r="B107" s="144"/>
      <c r="C107" s="163"/>
      <c r="D107" s="163"/>
      <c r="E107" s="163"/>
      <c r="F107" s="163"/>
      <c r="G107" s="163"/>
      <c r="H107" s="163"/>
      <c r="I107" s="163"/>
      <c r="J107" s="163"/>
      <c r="K107" s="163"/>
      <c r="L107" s="163"/>
      <c r="M107" s="163"/>
      <c r="N107" s="163"/>
      <c r="O107" s="163"/>
    </row>
    <row r="108" spans="2:16">
      <c r="B108" s="144"/>
      <c r="C108" s="163"/>
      <c r="D108" s="163"/>
      <c r="E108" s="163"/>
      <c r="F108" s="163"/>
      <c r="G108" s="163"/>
      <c r="H108" s="163"/>
      <c r="I108" s="163"/>
      <c r="J108" s="163"/>
      <c r="K108" s="163"/>
      <c r="L108" s="163"/>
      <c r="M108" s="163"/>
      <c r="N108" s="163"/>
      <c r="O108" s="163"/>
    </row>
    <row r="109" spans="2:16">
      <c r="B109" s="144"/>
      <c r="C109" s="163"/>
      <c r="D109" s="163"/>
      <c r="E109" s="163"/>
      <c r="F109" s="163"/>
      <c r="G109" s="163"/>
      <c r="H109" s="163"/>
      <c r="I109" s="163"/>
      <c r="J109" s="163"/>
      <c r="K109" s="163"/>
      <c r="L109" s="163"/>
      <c r="M109" s="163"/>
      <c r="N109" s="163"/>
      <c r="O109" s="163"/>
    </row>
    <row r="110" spans="2:16">
      <c r="B110" s="144"/>
      <c r="C110" s="163"/>
      <c r="D110" s="163"/>
      <c r="E110" s="163"/>
      <c r="F110" s="163"/>
      <c r="G110" s="163"/>
      <c r="H110" s="163"/>
      <c r="I110" s="163"/>
      <c r="J110" s="163"/>
      <c r="K110" s="163"/>
      <c r="L110" s="163"/>
      <c r="M110" s="163"/>
      <c r="N110" s="163"/>
      <c r="O110" s="163"/>
    </row>
  </sheetData>
  <mergeCells count="33">
    <mergeCell ref="N94:O94"/>
    <mergeCell ref="C90:L91"/>
    <mergeCell ref="C94:L99"/>
    <mergeCell ref="N89:P89"/>
    <mergeCell ref="N91:P91"/>
    <mergeCell ref="N67:O67"/>
    <mergeCell ref="N70:O70"/>
    <mergeCell ref="N73:O73"/>
    <mergeCell ref="N46:O46"/>
    <mergeCell ref="N49:O49"/>
    <mergeCell ref="N52:O52"/>
    <mergeCell ref="N55:O55"/>
    <mergeCell ref="N59:O59"/>
    <mergeCell ref="N63:O63"/>
    <mergeCell ref="N41:O41"/>
    <mergeCell ref="C13:O14"/>
    <mergeCell ref="N19:O19"/>
    <mergeCell ref="N28:O28"/>
    <mergeCell ref="N35:O35"/>
    <mergeCell ref="N38:O38"/>
    <mergeCell ref="D61:M61"/>
    <mergeCell ref="D60:M60"/>
    <mergeCell ref="F3:M3"/>
    <mergeCell ref="F4:M4"/>
    <mergeCell ref="L8:M8"/>
    <mergeCell ref="C8:E8"/>
    <mergeCell ref="C9:E9"/>
    <mergeCell ref="C10:E10"/>
    <mergeCell ref="C11:E11"/>
    <mergeCell ref="F8:J8"/>
    <mergeCell ref="F9:J9"/>
    <mergeCell ref="F10:J10"/>
    <mergeCell ref="F11:J11"/>
  </mergeCells>
  <pageMargins left="0.25" right="0.25" top="0.75" bottom="0.75" header="0.3" footer="0.3"/>
  <pageSetup paperSize="9" scale="8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7596" r:id="rId4" name="Check Box 12">
              <controlPr defaultSize="0" autoFill="0" autoLine="0" autoPict="0">
                <anchor moveWithCells="1">
                  <from>
                    <xdr:col>13</xdr:col>
                    <xdr:colOff>198120</xdr:colOff>
                    <xdr:row>15</xdr:row>
                    <xdr:rowOff>160020</xdr:rowOff>
                  </from>
                  <to>
                    <xdr:col>13</xdr:col>
                    <xdr:colOff>480060</xdr:colOff>
                    <xdr:row>17</xdr:row>
                    <xdr:rowOff>0</xdr:rowOff>
                  </to>
                </anchor>
              </controlPr>
            </control>
          </mc:Choice>
        </mc:AlternateContent>
        <mc:AlternateContent xmlns:mc="http://schemas.openxmlformats.org/markup-compatibility/2006">
          <mc:Choice Requires="x14">
            <control shapeId="67597" r:id="rId5" name="Check Box 13">
              <controlPr defaultSize="0" autoFill="0" autoLine="0" autoPict="0">
                <anchor moveWithCells="1">
                  <from>
                    <xdr:col>14</xdr:col>
                    <xdr:colOff>228600</xdr:colOff>
                    <xdr:row>15</xdr:row>
                    <xdr:rowOff>160020</xdr:rowOff>
                  </from>
                  <to>
                    <xdr:col>14</xdr:col>
                    <xdr:colOff>502920</xdr:colOff>
                    <xdr:row>17</xdr:row>
                    <xdr:rowOff>0</xdr:rowOff>
                  </to>
                </anchor>
              </controlPr>
            </control>
          </mc:Choice>
        </mc:AlternateContent>
        <mc:AlternateContent xmlns:mc="http://schemas.openxmlformats.org/markup-compatibility/2006">
          <mc:Choice Requires="x14">
            <control shapeId="67598" r:id="rId6" name="Check Box 14">
              <controlPr defaultSize="0" autoFill="0" autoLine="0" autoPict="0">
                <anchor moveWithCells="1">
                  <from>
                    <xdr:col>2</xdr:col>
                    <xdr:colOff>198120</xdr:colOff>
                    <xdr:row>15</xdr:row>
                    <xdr:rowOff>152400</xdr:rowOff>
                  </from>
                  <to>
                    <xdr:col>2</xdr:col>
                    <xdr:colOff>480060</xdr:colOff>
                    <xdr:row>17</xdr:row>
                    <xdr:rowOff>0</xdr:rowOff>
                  </to>
                </anchor>
              </controlPr>
            </control>
          </mc:Choice>
        </mc:AlternateContent>
        <mc:AlternateContent xmlns:mc="http://schemas.openxmlformats.org/markup-compatibility/2006">
          <mc:Choice Requires="x14">
            <control shapeId="67599" r:id="rId7" name="Check Box 15">
              <controlPr defaultSize="0" autoFill="0" autoLine="0" autoPict="0">
                <anchor moveWithCells="1">
                  <from>
                    <xdr:col>2</xdr:col>
                    <xdr:colOff>198120</xdr:colOff>
                    <xdr:row>18</xdr:row>
                    <xdr:rowOff>160020</xdr:rowOff>
                  </from>
                  <to>
                    <xdr:col>2</xdr:col>
                    <xdr:colOff>480060</xdr:colOff>
                    <xdr:row>20</xdr:row>
                    <xdr:rowOff>7620</xdr:rowOff>
                  </to>
                </anchor>
              </controlPr>
            </control>
          </mc:Choice>
        </mc:AlternateContent>
        <mc:AlternateContent xmlns:mc="http://schemas.openxmlformats.org/markup-compatibility/2006">
          <mc:Choice Requires="x14">
            <control shapeId="67600" r:id="rId8" name="Check Box 16">
              <controlPr defaultSize="0" autoFill="0" autoLine="0" autoPict="0">
                <anchor moveWithCells="1">
                  <from>
                    <xdr:col>2</xdr:col>
                    <xdr:colOff>198120</xdr:colOff>
                    <xdr:row>19</xdr:row>
                    <xdr:rowOff>175260</xdr:rowOff>
                  </from>
                  <to>
                    <xdr:col>2</xdr:col>
                    <xdr:colOff>480060</xdr:colOff>
                    <xdr:row>21</xdr:row>
                    <xdr:rowOff>22860</xdr:rowOff>
                  </to>
                </anchor>
              </controlPr>
            </control>
          </mc:Choice>
        </mc:AlternateContent>
        <mc:AlternateContent xmlns:mc="http://schemas.openxmlformats.org/markup-compatibility/2006">
          <mc:Choice Requires="x14">
            <control shapeId="67601" r:id="rId9" name="Check Box 17">
              <controlPr defaultSize="0" autoFill="0" autoLine="0" autoPict="0">
                <anchor moveWithCells="1">
                  <from>
                    <xdr:col>2</xdr:col>
                    <xdr:colOff>198120</xdr:colOff>
                    <xdr:row>20</xdr:row>
                    <xdr:rowOff>182880</xdr:rowOff>
                  </from>
                  <to>
                    <xdr:col>2</xdr:col>
                    <xdr:colOff>480060</xdr:colOff>
                    <xdr:row>22</xdr:row>
                    <xdr:rowOff>22860</xdr:rowOff>
                  </to>
                </anchor>
              </controlPr>
            </control>
          </mc:Choice>
        </mc:AlternateContent>
        <mc:AlternateContent xmlns:mc="http://schemas.openxmlformats.org/markup-compatibility/2006">
          <mc:Choice Requires="x14">
            <control shapeId="67602" r:id="rId10" name="Check Box 18">
              <controlPr defaultSize="0" autoFill="0" autoLine="0" autoPict="0">
                <anchor moveWithCells="1">
                  <from>
                    <xdr:col>2</xdr:col>
                    <xdr:colOff>198120</xdr:colOff>
                    <xdr:row>23</xdr:row>
                    <xdr:rowOff>182880</xdr:rowOff>
                  </from>
                  <to>
                    <xdr:col>2</xdr:col>
                    <xdr:colOff>480060</xdr:colOff>
                    <xdr:row>25</xdr:row>
                    <xdr:rowOff>7620</xdr:rowOff>
                  </to>
                </anchor>
              </controlPr>
            </control>
          </mc:Choice>
        </mc:AlternateContent>
        <mc:AlternateContent xmlns:mc="http://schemas.openxmlformats.org/markup-compatibility/2006">
          <mc:Choice Requires="x14">
            <control shapeId="67604" r:id="rId11" name="Check Box 20">
              <controlPr defaultSize="0" autoFill="0" autoLine="0" autoPict="0">
                <anchor moveWithCells="1">
                  <from>
                    <xdr:col>2</xdr:col>
                    <xdr:colOff>198120</xdr:colOff>
                    <xdr:row>24</xdr:row>
                    <xdr:rowOff>182880</xdr:rowOff>
                  </from>
                  <to>
                    <xdr:col>2</xdr:col>
                    <xdr:colOff>480060</xdr:colOff>
                    <xdr:row>26</xdr:row>
                    <xdr:rowOff>30480</xdr:rowOff>
                  </to>
                </anchor>
              </controlPr>
            </control>
          </mc:Choice>
        </mc:AlternateContent>
        <mc:AlternateContent xmlns:mc="http://schemas.openxmlformats.org/markup-compatibility/2006">
          <mc:Choice Requires="x14">
            <control shapeId="67605" r:id="rId12" name="Check Box 21">
              <controlPr defaultSize="0" autoFill="0" autoLine="0" autoPict="0">
                <anchor moveWithCells="1">
                  <from>
                    <xdr:col>2</xdr:col>
                    <xdr:colOff>198120</xdr:colOff>
                    <xdr:row>59</xdr:row>
                    <xdr:rowOff>144780</xdr:rowOff>
                  </from>
                  <to>
                    <xdr:col>2</xdr:col>
                    <xdr:colOff>480060</xdr:colOff>
                    <xdr:row>60</xdr:row>
                    <xdr:rowOff>182880</xdr:rowOff>
                  </to>
                </anchor>
              </controlPr>
            </control>
          </mc:Choice>
        </mc:AlternateContent>
        <mc:AlternateContent xmlns:mc="http://schemas.openxmlformats.org/markup-compatibility/2006">
          <mc:Choice Requires="x14">
            <control shapeId="67607" r:id="rId13" name="Check Box 23">
              <controlPr defaultSize="0" autoFill="0" autoLine="0" autoPict="0">
                <anchor moveWithCells="1">
                  <from>
                    <xdr:col>2</xdr:col>
                    <xdr:colOff>198120</xdr:colOff>
                    <xdr:row>27</xdr:row>
                    <xdr:rowOff>152400</xdr:rowOff>
                  </from>
                  <to>
                    <xdr:col>2</xdr:col>
                    <xdr:colOff>480060</xdr:colOff>
                    <xdr:row>29</xdr:row>
                    <xdr:rowOff>7620</xdr:rowOff>
                  </to>
                </anchor>
              </controlPr>
            </control>
          </mc:Choice>
        </mc:AlternateContent>
        <mc:AlternateContent xmlns:mc="http://schemas.openxmlformats.org/markup-compatibility/2006">
          <mc:Choice Requires="x14">
            <control shapeId="67608" r:id="rId14" name="Check Box 24">
              <controlPr defaultSize="0" autoFill="0" autoLine="0" autoPict="0">
                <anchor moveWithCells="1">
                  <from>
                    <xdr:col>2</xdr:col>
                    <xdr:colOff>198120</xdr:colOff>
                    <xdr:row>28</xdr:row>
                    <xdr:rowOff>152400</xdr:rowOff>
                  </from>
                  <to>
                    <xdr:col>2</xdr:col>
                    <xdr:colOff>480060</xdr:colOff>
                    <xdr:row>30</xdr:row>
                    <xdr:rowOff>7620</xdr:rowOff>
                  </to>
                </anchor>
              </controlPr>
            </control>
          </mc:Choice>
        </mc:AlternateContent>
        <mc:AlternateContent xmlns:mc="http://schemas.openxmlformats.org/markup-compatibility/2006">
          <mc:Choice Requires="x14">
            <control shapeId="67609" r:id="rId15" name="Check Box 25">
              <controlPr defaultSize="0" autoFill="0" autoLine="0" autoPict="0">
                <anchor moveWithCells="1">
                  <from>
                    <xdr:col>2</xdr:col>
                    <xdr:colOff>198120</xdr:colOff>
                    <xdr:row>29</xdr:row>
                    <xdr:rowOff>160020</xdr:rowOff>
                  </from>
                  <to>
                    <xdr:col>2</xdr:col>
                    <xdr:colOff>480060</xdr:colOff>
                    <xdr:row>31</xdr:row>
                    <xdr:rowOff>22860</xdr:rowOff>
                  </to>
                </anchor>
              </controlPr>
            </control>
          </mc:Choice>
        </mc:AlternateContent>
        <mc:AlternateContent xmlns:mc="http://schemas.openxmlformats.org/markup-compatibility/2006">
          <mc:Choice Requires="x14">
            <control shapeId="67610" r:id="rId16" name="Check Box 26">
              <controlPr defaultSize="0" autoFill="0" autoLine="0" autoPict="0">
                <anchor moveWithCells="1">
                  <from>
                    <xdr:col>2</xdr:col>
                    <xdr:colOff>198120</xdr:colOff>
                    <xdr:row>30</xdr:row>
                    <xdr:rowOff>175260</xdr:rowOff>
                  </from>
                  <to>
                    <xdr:col>2</xdr:col>
                    <xdr:colOff>480060</xdr:colOff>
                    <xdr:row>32</xdr:row>
                    <xdr:rowOff>22860</xdr:rowOff>
                  </to>
                </anchor>
              </controlPr>
            </control>
          </mc:Choice>
        </mc:AlternateContent>
        <mc:AlternateContent xmlns:mc="http://schemas.openxmlformats.org/markup-compatibility/2006">
          <mc:Choice Requires="x14">
            <control shapeId="67612" r:id="rId17" name="Check Box 28">
              <controlPr defaultSize="0" autoFill="0" autoLine="0" autoPict="0">
                <anchor moveWithCells="1">
                  <from>
                    <xdr:col>2</xdr:col>
                    <xdr:colOff>198120</xdr:colOff>
                    <xdr:row>31</xdr:row>
                    <xdr:rowOff>160020</xdr:rowOff>
                  </from>
                  <to>
                    <xdr:col>2</xdr:col>
                    <xdr:colOff>480060</xdr:colOff>
                    <xdr:row>33</xdr:row>
                    <xdr:rowOff>22860</xdr:rowOff>
                  </to>
                </anchor>
              </controlPr>
            </control>
          </mc:Choice>
        </mc:AlternateContent>
        <mc:AlternateContent xmlns:mc="http://schemas.openxmlformats.org/markup-compatibility/2006">
          <mc:Choice Requires="x14">
            <control shapeId="67613" r:id="rId18" name="Check Box 29">
              <controlPr defaultSize="0" autoFill="0" autoLine="0" autoPict="0">
                <anchor moveWithCells="1">
                  <from>
                    <xdr:col>2</xdr:col>
                    <xdr:colOff>198120</xdr:colOff>
                    <xdr:row>34</xdr:row>
                    <xdr:rowOff>160020</xdr:rowOff>
                  </from>
                  <to>
                    <xdr:col>2</xdr:col>
                    <xdr:colOff>480060</xdr:colOff>
                    <xdr:row>36</xdr:row>
                    <xdr:rowOff>7620</xdr:rowOff>
                  </to>
                </anchor>
              </controlPr>
            </control>
          </mc:Choice>
        </mc:AlternateContent>
        <mc:AlternateContent xmlns:mc="http://schemas.openxmlformats.org/markup-compatibility/2006">
          <mc:Choice Requires="x14">
            <control shapeId="67615" r:id="rId19" name="Check Box 31">
              <controlPr defaultSize="0" autoFill="0" autoLine="0" autoPict="0">
                <anchor moveWithCells="1">
                  <from>
                    <xdr:col>2</xdr:col>
                    <xdr:colOff>198120</xdr:colOff>
                    <xdr:row>37</xdr:row>
                    <xdr:rowOff>152400</xdr:rowOff>
                  </from>
                  <to>
                    <xdr:col>2</xdr:col>
                    <xdr:colOff>480060</xdr:colOff>
                    <xdr:row>39</xdr:row>
                    <xdr:rowOff>7620</xdr:rowOff>
                  </to>
                </anchor>
              </controlPr>
            </control>
          </mc:Choice>
        </mc:AlternateContent>
        <mc:AlternateContent xmlns:mc="http://schemas.openxmlformats.org/markup-compatibility/2006">
          <mc:Choice Requires="x14">
            <control shapeId="67617" r:id="rId20" name="Check Box 33">
              <controlPr defaultSize="0" autoFill="0" autoLine="0" autoPict="0">
                <anchor moveWithCells="1">
                  <from>
                    <xdr:col>2</xdr:col>
                    <xdr:colOff>198120</xdr:colOff>
                    <xdr:row>40</xdr:row>
                    <xdr:rowOff>160020</xdr:rowOff>
                  </from>
                  <to>
                    <xdr:col>2</xdr:col>
                    <xdr:colOff>480060</xdr:colOff>
                    <xdr:row>42</xdr:row>
                    <xdr:rowOff>22860</xdr:rowOff>
                  </to>
                </anchor>
              </controlPr>
            </control>
          </mc:Choice>
        </mc:AlternateContent>
        <mc:AlternateContent xmlns:mc="http://schemas.openxmlformats.org/markup-compatibility/2006">
          <mc:Choice Requires="x14">
            <control shapeId="67618" r:id="rId21" name="Check Box 34">
              <controlPr defaultSize="0" autoFill="0" autoLine="0" autoPict="0">
                <anchor moveWithCells="1">
                  <from>
                    <xdr:col>2</xdr:col>
                    <xdr:colOff>198120</xdr:colOff>
                    <xdr:row>41</xdr:row>
                    <xdr:rowOff>160020</xdr:rowOff>
                  </from>
                  <to>
                    <xdr:col>2</xdr:col>
                    <xdr:colOff>480060</xdr:colOff>
                    <xdr:row>43</xdr:row>
                    <xdr:rowOff>22860</xdr:rowOff>
                  </to>
                </anchor>
              </controlPr>
            </control>
          </mc:Choice>
        </mc:AlternateContent>
        <mc:AlternateContent xmlns:mc="http://schemas.openxmlformats.org/markup-compatibility/2006">
          <mc:Choice Requires="x14">
            <control shapeId="67619" r:id="rId22" name="Check Box 35">
              <controlPr defaultSize="0" autoFill="0" autoLine="0" autoPict="0">
                <anchor moveWithCells="1">
                  <from>
                    <xdr:col>2</xdr:col>
                    <xdr:colOff>198120</xdr:colOff>
                    <xdr:row>42</xdr:row>
                    <xdr:rowOff>144780</xdr:rowOff>
                  </from>
                  <to>
                    <xdr:col>2</xdr:col>
                    <xdr:colOff>480060</xdr:colOff>
                    <xdr:row>44</xdr:row>
                    <xdr:rowOff>0</xdr:rowOff>
                  </to>
                </anchor>
              </controlPr>
            </control>
          </mc:Choice>
        </mc:AlternateContent>
        <mc:AlternateContent xmlns:mc="http://schemas.openxmlformats.org/markup-compatibility/2006">
          <mc:Choice Requires="x14">
            <control shapeId="67620" r:id="rId23" name="Check Box 36">
              <controlPr defaultSize="0" autoFill="0" autoLine="0" autoPict="0">
                <anchor moveWithCells="1">
                  <from>
                    <xdr:col>2</xdr:col>
                    <xdr:colOff>198120</xdr:colOff>
                    <xdr:row>45</xdr:row>
                    <xdr:rowOff>160020</xdr:rowOff>
                  </from>
                  <to>
                    <xdr:col>2</xdr:col>
                    <xdr:colOff>480060</xdr:colOff>
                    <xdr:row>47</xdr:row>
                    <xdr:rowOff>7620</xdr:rowOff>
                  </to>
                </anchor>
              </controlPr>
            </control>
          </mc:Choice>
        </mc:AlternateContent>
        <mc:AlternateContent xmlns:mc="http://schemas.openxmlformats.org/markup-compatibility/2006">
          <mc:Choice Requires="x14">
            <control shapeId="67621" r:id="rId24" name="Check Box 37">
              <controlPr defaultSize="0" autoFill="0" autoLine="0" autoPict="0">
                <anchor moveWithCells="1">
                  <from>
                    <xdr:col>2</xdr:col>
                    <xdr:colOff>198120</xdr:colOff>
                    <xdr:row>48</xdr:row>
                    <xdr:rowOff>175260</xdr:rowOff>
                  </from>
                  <to>
                    <xdr:col>2</xdr:col>
                    <xdr:colOff>480060</xdr:colOff>
                    <xdr:row>50</xdr:row>
                    <xdr:rowOff>22860</xdr:rowOff>
                  </to>
                </anchor>
              </controlPr>
            </control>
          </mc:Choice>
        </mc:AlternateContent>
        <mc:AlternateContent xmlns:mc="http://schemas.openxmlformats.org/markup-compatibility/2006">
          <mc:Choice Requires="x14">
            <control shapeId="67622" r:id="rId25" name="Check Box 38">
              <controlPr defaultSize="0" autoFill="0" autoLine="0" autoPict="0">
                <anchor moveWithCells="1">
                  <from>
                    <xdr:col>2</xdr:col>
                    <xdr:colOff>198120</xdr:colOff>
                    <xdr:row>51</xdr:row>
                    <xdr:rowOff>152400</xdr:rowOff>
                  </from>
                  <to>
                    <xdr:col>2</xdr:col>
                    <xdr:colOff>480060</xdr:colOff>
                    <xdr:row>53</xdr:row>
                    <xdr:rowOff>0</xdr:rowOff>
                  </to>
                </anchor>
              </controlPr>
            </control>
          </mc:Choice>
        </mc:AlternateContent>
        <mc:AlternateContent xmlns:mc="http://schemas.openxmlformats.org/markup-compatibility/2006">
          <mc:Choice Requires="x14">
            <control shapeId="67623" r:id="rId26" name="Check Box 39">
              <controlPr defaultSize="0" autoFill="0" autoLine="0" autoPict="0">
                <anchor moveWithCells="1">
                  <from>
                    <xdr:col>2</xdr:col>
                    <xdr:colOff>198120</xdr:colOff>
                    <xdr:row>54</xdr:row>
                    <xdr:rowOff>175260</xdr:rowOff>
                  </from>
                  <to>
                    <xdr:col>2</xdr:col>
                    <xdr:colOff>480060</xdr:colOff>
                    <xdr:row>56</xdr:row>
                    <xdr:rowOff>7620</xdr:rowOff>
                  </to>
                </anchor>
              </controlPr>
            </control>
          </mc:Choice>
        </mc:AlternateContent>
        <mc:AlternateContent xmlns:mc="http://schemas.openxmlformats.org/markup-compatibility/2006">
          <mc:Choice Requires="x14">
            <control shapeId="67624" r:id="rId27" name="Check Box 40">
              <controlPr defaultSize="0" autoFill="0" autoLine="0" autoPict="0">
                <anchor moveWithCells="1">
                  <from>
                    <xdr:col>2</xdr:col>
                    <xdr:colOff>198120</xdr:colOff>
                    <xdr:row>55</xdr:row>
                    <xdr:rowOff>175260</xdr:rowOff>
                  </from>
                  <to>
                    <xdr:col>2</xdr:col>
                    <xdr:colOff>480060</xdr:colOff>
                    <xdr:row>57</xdr:row>
                    <xdr:rowOff>22860</xdr:rowOff>
                  </to>
                </anchor>
              </controlPr>
            </control>
          </mc:Choice>
        </mc:AlternateContent>
        <mc:AlternateContent xmlns:mc="http://schemas.openxmlformats.org/markup-compatibility/2006">
          <mc:Choice Requires="x14">
            <control shapeId="67625" r:id="rId28" name="Check Box 41">
              <controlPr defaultSize="0" autoFill="0" autoLine="0" autoPict="0">
                <anchor moveWithCells="1">
                  <from>
                    <xdr:col>2</xdr:col>
                    <xdr:colOff>198120</xdr:colOff>
                    <xdr:row>62</xdr:row>
                    <xdr:rowOff>152400</xdr:rowOff>
                  </from>
                  <to>
                    <xdr:col>2</xdr:col>
                    <xdr:colOff>480060</xdr:colOff>
                    <xdr:row>64</xdr:row>
                    <xdr:rowOff>0</xdr:rowOff>
                  </to>
                </anchor>
              </controlPr>
            </control>
          </mc:Choice>
        </mc:AlternateContent>
        <mc:AlternateContent xmlns:mc="http://schemas.openxmlformats.org/markup-compatibility/2006">
          <mc:Choice Requires="x14">
            <control shapeId="67626" r:id="rId29" name="Check Box 42">
              <controlPr defaultSize="0" autoFill="0" autoLine="0" autoPict="0">
                <anchor moveWithCells="1">
                  <from>
                    <xdr:col>2</xdr:col>
                    <xdr:colOff>198120</xdr:colOff>
                    <xdr:row>63</xdr:row>
                    <xdr:rowOff>152400</xdr:rowOff>
                  </from>
                  <to>
                    <xdr:col>2</xdr:col>
                    <xdr:colOff>480060</xdr:colOff>
                    <xdr:row>65</xdr:row>
                    <xdr:rowOff>0</xdr:rowOff>
                  </to>
                </anchor>
              </controlPr>
            </control>
          </mc:Choice>
        </mc:AlternateContent>
        <mc:AlternateContent xmlns:mc="http://schemas.openxmlformats.org/markup-compatibility/2006">
          <mc:Choice Requires="x14">
            <control shapeId="67627" r:id="rId30" name="Check Box 43">
              <controlPr defaultSize="0" autoFill="0" autoLine="0" autoPict="0">
                <anchor moveWithCells="1">
                  <from>
                    <xdr:col>2</xdr:col>
                    <xdr:colOff>198120</xdr:colOff>
                    <xdr:row>66</xdr:row>
                    <xdr:rowOff>160020</xdr:rowOff>
                  </from>
                  <to>
                    <xdr:col>2</xdr:col>
                    <xdr:colOff>480060</xdr:colOff>
                    <xdr:row>68</xdr:row>
                    <xdr:rowOff>0</xdr:rowOff>
                  </to>
                </anchor>
              </controlPr>
            </control>
          </mc:Choice>
        </mc:AlternateContent>
        <mc:AlternateContent xmlns:mc="http://schemas.openxmlformats.org/markup-compatibility/2006">
          <mc:Choice Requires="x14">
            <control shapeId="67628" r:id="rId31" name="Check Box 44">
              <controlPr defaultSize="0" autoFill="0" autoLine="0" autoPict="0">
                <anchor moveWithCells="1">
                  <from>
                    <xdr:col>2</xdr:col>
                    <xdr:colOff>198120</xdr:colOff>
                    <xdr:row>69</xdr:row>
                    <xdr:rowOff>175260</xdr:rowOff>
                  </from>
                  <to>
                    <xdr:col>2</xdr:col>
                    <xdr:colOff>480060</xdr:colOff>
                    <xdr:row>71</xdr:row>
                    <xdr:rowOff>7620</xdr:rowOff>
                  </to>
                </anchor>
              </controlPr>
            </control>
          </mc:Choice>
        </mc:AlternateContent>
        <mc:AlternateContent xmlns:mc="http://schemas.openxmlformats.org/markup-compatibility/2006">
          <mc:Choice Requires="x14">
            <control shapeId="67629" r:id="rId32" name="Check Box 45">
              <controlPr defaultSize="0" autoFill="0" autoLine="0" autoPict="0">
                <anchor moveWithCells="1">
                  <from>
                    <xdr:col>2</xdr:col>
                    <xdr:colOff>198120</xdr:colOff>
                    <xdr:row>72</xdr:row>
                    <xdr:rowOff>144780</xdr:rowOff>
                  </from>
                  <to>
                    <xdr:col>2</xdr:col>
                    <xdr:colOff>480060</xdr:colOff>
                    <xdr:row>74</xdr:row>
                    <xdr:rowOff>0</xdr:rowOff>
                  </to>
                </anchor>
              </controlPr>
            </control>
          </mc:Choice>
        </mc:AlternateContent>
        <mc:AlternateContent xmlns:mc="http://schemas.openxmlformats.org/markup-compatibility/2006">
          <mc:Choice Requires="x14">
            <control shapeId="67630" r:id="rId33" name="Check Box 46">
              <controlPr defaultSize="0" autoFill="0" autoLine="0" autoPict="0">
                <anchor moveWithCells="1">
                  <from>
                    <xdr:col>2</xdr:col>
                    <xdr:colOff>198120</xdr:colOff>
                    <xdr:row>73</xdr:row>
                    <xdr:rowOff>144780</xdr:rowOff>
                  </from>
                  <to>
                    <xdr:col>2</xdr:col>
                    <xdr:colOff>480060</xdr:colOff>
                    <xdr:row>75</xdr:row>
                    <xdr:rowOff>0</xdr:rowOff>
                  </to>
                </anchor>
              </controlPr>
            </control>
          </mc:Choice>
        </mc:AlternateContent>
        <mc:AlternateContent xmlns:mc="http://schemas.openxmlformats.org/markup-compatibility/2006">
          <mc:Choice Requires="x14">
            <control shapeId="67631" r:id="rId34" name="Check Box 47">
              <controlPr defaultSize="0" autoFill="0" autoLine="0" autoPict="0">
                <anchor moveWithCells="1">
                  <from>
                    <xdr:col>13</xdr:col>
                    <xdr:colOff>198120</xdr:colOff>
                    <xdr:row>18</xdr:row>
                    <xdr:rowOff>152400</xdr:rowOff>
                  </from>
                  <to>
                    <xdr:col>13</xdr:col>
                    <xdr:colOff>480060</xdr:colOff>
                    <xdr:row>20</xdr:row>
                    <xdr:rowOff>1905</xdr:rowOff>
                  </to>
                </anchor>
              </controlPr>
            </control>
          </mc:Choice>
        </mc:AlternateContent>
        <mc:AlternateContent xmlns:mc="http://schemas.openxmlformats.org/markup-compatibility/2006">
          <mc:Choice Requires="x14">
            <control shapeId="67632" r:id="rId35" name="Check Box 48">
              <controlPr defaultSize="0" autoFill="0" autoLine="0" autoPict="0">
                <anchor moveWithCells="1">
                  <from>
                    <xdr:col>13</xdr:col>
                    <xdr:colOff>525780</xdr:colOff>
                    <xdr:row>18</xdr:row>
                    <xdr:rowOff>152400</xdr:rowOff>
                  </from>
                  <to>
                    <xdr:col>14</xdr:col>
                    <xdr:colOff>190500</xdr:colOff>
                    <xdr:row>20</xdr:row>
                    <xdr:rowOff>1905</xdr:rowOff>
                  </to>
                </anchor>
              </controlPr>
            </control>
          </mc:Choice>
        </mc:AlternateContent>
        <mc:AlternateContent xmlns:mc="http://schemas.openxmlformats.org/markup-compatibility/2006">
          <mc:Choice Requires="x14">
            <control shapeId="67633" r:id="rId36" name="Check Box 49">
              <controlPr defaultSize="0" autoFill="0" autoLine="0" autoPict="0">
                <anchor moveWithCells="1">
                  <from>
                    <xdr:col>14</xdr:col>
                    <xdr:colOff>236220</xdr:colOff>
                    <xdr:row>18</xdr:row>
                    <xdr:rowOff>152400</xdr:rowOff>
                  </from>
                  <to>
                    <xdr:col>14</xdr:col>
                    <xdr:colOff>518160</xdr:colOff>
                    <xdr:row>20</xdr:row>
                    <xdr:rowOff>1905</xdr:rowOff>
                  </to>
                </anchor>
              </controlPr>
            </control>
          </mc:Choice>
        </mc:AlternateContent>
        <mc:AlternateContent xmlns:mc="http://schemas.openxmlformats.org/markup-compatibility/2006">
          <mc:Choice Requires="x14">
            <control shapeId="67637" r:id="rId37" name="Check Box 53">
              <controlPr defaultSize="0" autoFill="0" autoLine="0" autoPict="0">
                <anchor moveWithCells="1">
                  <from>
                    <xdr:col>13</xdr:col>
                    <xdr:colOff>220980</xdr:colOff>
                    <xdr:row>27</xdr:row>
                    <xdr:rowOff>137160</xdr:rowOff>
                  </from>
                  <to>
                    <xdr:col>13</xdr:col>
                    <xdr:colOff>495300</xdr:colOff>
                    <xdr:row>29</xdr:row>
                    <xdr:rowOff>1905</xdr:rowOff>
                  </to>
                </anchor>
              </controlPr>
            </control>
          </mc:Choice>
        </mc:AlternateContent>
        <mc:AlternateContent xmlns:mc="http://schemas.openxmlformats.org/markup-compatibility/2006">
          <mc:Choice Requires="x14">
            <control shapeId="67638" r:id="rId38" name="Check Box 54">
              <controlPr defaultSize="0" autoFill="0" autoLine="0" autoPict="0">
                <anchor moveWithCells="1">
                  <from>
                    <xdr:col>13</xdr:col>
                    <xdr:colOff>533400</xdr:colOff>
                    <xdr:row>27</xdr:row>
                    <xdr:rowOff>137160</xdr:rowOff>
                  </from>
                  <to>
                    <xdr:col>14</xdr:col>
                    <xdr:colOff>198120</xdr:colOff>
                    <xdr:row>29</xdr:row>
                    <xdr:rowOff>0</xdr:rowOff>
                  </to>
                </anchor>
              </controlPr>
            </control>
          </mc:Choice>
        </mc:AlternateContent>
        <mc:AlternateContent xmlns:mc="http://schemas.openxmlformats.org/markup-compatibility/2006">
          <mc:Choice Requires="x14">
            <control shapeId="67639" r:id="rId39" name="Check Box 55">
              <controlPr defaultSize="0" autoFill="0" autoLine="0" autoPict="0">
                <anchor moveWithCells="1">
                  <from>
                    <xdr:col>14</xdr:col>
                    <xdr:colOff>220980</xdr:colOff>
                    <xdr:row>27</xdr:row>
                    <xdr:rowOff>137160</xdr:rowOff>
                  </from>
                  <to>
                    <xdr:col>14</xdr:col>
                    <xdr:colOff>495300</xdr:colOff>
                    <xdr:row>29</xdr:row>
                    <xdr:rowOff>1905</xdr:rowOff>
                  </to>
                </anchor>
              </controlPr>
            </control>
          </mc:Choice>
        </mc:AlternateContent>
        <mc:AlternateContent xmlns:mc="http://schemas.openxmlformats.org/markup-compatibility/2006">
          <mc:Choice Requires="x14">
            <control shapeId="67640" r:id="rId40" name="Check Box 56">
              <controlPr defaultSize="0" autoFill="0" autoLine="0" autoPict="0">
                <anchor moveWithCells="1">
                  <from>
                    <xdr:col>13</xdr:col>
                    <xdr:colOff>213360</xdr:colOff>
                    <xdr:row>34</xdr:row>
                    <xdr:rowOff>152400</xdr:rowOff>
                  </from>
                  <to>
                    <xdr:col>13</xdr:col>
                    <xdr:colOff>487680</xdr:colOff>
                    <xdr:row>36</xdr:row>
                    <xdr:rowOff>0</xdr:rowOff>
                  </to>
                </anchor>
              </controlPr>
            </control>
          </mc:Choice>
        </mc:AlternateContent>
        <mc:AlternateContent xmlns:mc="http://schemas.openxmlformats.org/markup-compatibility/2006">
          <mc:Choice Requires="x14">
            <control shapeId="67641" r:id="rId41" name="Check Box 57">
              <controlPr defaultSize="0" autoFill="0" autoLine="0" autoPict="0">
                <anchor moveWithCells="1">
                  <from>
                    <xdr:col>13</xdr:col>
                    <xdr:colOff>525780</xdr:colOff>
                    <xdr:row>34</xdr:row>
                    <xdr:rowOff>152400</xdr:rowOff>
                  </from>
                  <to>
                    <xdr:col>14</xdr:col>
                    <xdr:colOff>190500</xdr:colOff>
                    <xdr:row>36</xdr:row>
                    <xdr:rowOff>7620</xdr:rowOff>
                  </to>
                </anchor>
              </controlPr>
            </control>
          </mc:Choice>
        </mc:AlternateContent>
        <mc:AlternateContent xmlns:mc="http://schemas.openxmlformats.org/markup-compatibility/2006">
          <mc:Choice Requires="x14">
            <control shapeId="67642" r:id="rId42" name="Check Box 58">
              <controlPr defaultSize="0" autoFill="0" autoLine="0" autoPict="0">
                <anchor moveWithCells="1">
                  <from>
                    <xdr:col>14</xdr:col>
                    <xdr:colOff>228600</xdr:colOff>
                    <xdr:row>34</xdr:row>
                    <xdr:rowOff>152400</xdr:rowOff>
                  </from>
                  <to>
                    <xdr:col>14</xdr:col>
                    <xdr:colOff>502920</xdr:colOff>
                    <xdr:row>36</xdr:row>
                    <xdr:rowOff>0</xdr:rowOff>
                  </to>
                </anchor>
              </controlPr>
            </control>
          </mc:Choice>
        </mc:AlternateContent>
        <mc:AlternateContent xmlns:mc="http://schemas.openxmlformats.org/markup-compatibility/2006">
          <mc:Choice Requires="x14">
            <control shapeId="67676" r:id="rId43" name="Check Box 92">
              <controlPr defaultSize="0" autoFill="0" autoLine="0" autoPict="0">
                <anchor moveWithCells="1">
                  <from>
                    <xdr:col>2</xdr:col>
                    <xdr:colOff>198120</xdr:colOff>
                    <xdr:row>58</xdr:row>
                    <xdr:rowOff>160020</xdr:rowOff>
                  </from>
                  <to>
                    <xdr:col>2</xdr:col>
                    <xdr:colOff>480060</xdr:colOff>
                    <xdr:row>60</xdr:row>
                    <xdr:rowOff>7620</xdr:rowOff>
                  </to>
                </anchor>
              </controlPr>
            </control>
          </mc:Choice>
        </mc:AlternateContent>
        <mc:AlternateContent xmlns:mc="http://schemas.openxmlformats.org/markup-compatibility/2006">
          <mc:Choice Requires="x14">
            <control shapeId="67695" r:id="rId44" name="Check Box 111">
              <controlPr defaultSize="0" autoFill="0" autoLine="0" autoPict="0">
                <anchor moveWithCells="1">
                  <from>
                    <xdr:col>13</xdr:col>
                    <xdr:colOff>213360</xdr:colOff>
                    <xdr:row>37</xdr:row>
                    <xdr:rowOff>160020</xdr:rowOff>
                  </from>
                  <to>
                    <xdr:col>13</xdr:col>
                    <xdr:colOff>487680</xdr:colOff>
                    <xdr:row>39</xdr:row>
                    <xdr:rowOff>22860</xdr:rowOff>
                  </to>
                </anchor>
              </controlPr>
            </control>
          </mc:Choice>
        </mc:AlternateContent>
        <mc:AlternateContent xmlns:mc="http://schemas.openxmlformats.org/markup-compatibility/2006">
          <mc:Choice Requires="x14">
            <control shapeId="67696" r:id="rId45" name="Check Box 112">
              <controlPr defaultSize="0" autoFill="0" autoLine="0" autoPict="0">
                <anchor moveWithCells="1">
                  <from>
                    <xdr:col>13</xdr:col>
                    <xdr:colOff>525780</xdr:colOff>
                    <xdr:row>37</xdr:row>
                    <xdr:rowOff>160020</xdr:rowOff>
                  </from>
                  <to>
                    <xdr:col>14</xdr:col>
                    <xdr:colOff>190500</xdr:colOff>
                    <xdr:row>39</xdr:row>
                    <xdr:rowOff>30480</xdr:rowOff>
                  </to>
                </anchor>
              </controlPr>
            </control>
          </mc:Choice>
        </mc:AlternateContent>
        <mc:AlternateContent xmlns:mc="http://schemas.openxmlformats.org/markup-compatibility/2006">
          <mc:Choice Requires="x14">
            <control shapeId="67697" r:id="rId46" name="Check Box 113">
              <controlPr defaultSize="0" autoFill="0" autoLine="0" autoPict="0">
                <anchor moveWithCells="1">
                  <from>
                    <xdr:col>14</xdr:col>
                    <xdr:colOff>228600</xdr:colOff>
                    <xdr:row>37</xdr:row>
                    <xdr:rowOff>160020</xdr:rowOff>
                  </from>
                  <to>
                    <xdr:col>14</xdr:col>
                    <xdr:colOff>502920</xdr:colOff>
                    <xdr:row>39</xdr:row>
                    <xdr:rowOff>22860</xdr:rowOff>
                  </to>
                </anchor>
              </controlPr>
            </control>
          </mc:Choice>
        </mc:AlternateContent>
        <mc:AlternateContent xmlns:mc="http://schemas.openxmlformats.org/markup-compatibility/2006">
          <mc:Choice Requires="x14">
            <control shapeId="67698" r:id="rId47" name="Check Box 114">
              <controlPr defaultSize="0" autoFill="0" autoLine="0" autoPict="0">
                <anchor moveWithCells="1">
                  <from>
                    <xdr:col>13</xdr:col>
                    <xdr:colOff>213360</xdr:colOff>
                    <xdr:row>40</xdr:row>
                    <xdr:rowOff>144780</xdr:rowOff>
                  </from>
                  <to>
                    <xdr:col>13</xdr:col>
                    <xdr:colOff>487680</xdr:colOff>
                    <xdr:row>42</xdr:row>
                    <xdr:rowOff>0</xdr:rowOff>
                  </to>
                </anchor>
              </controlPr>
            </control>
          </mc:Choice>
        </mc:AlternateContent>
        <mc:AlternateContent xmlns:mc="http://schemas.openxmlformats.org/markup-compatibility/2006">
          <mc:Choice Requires="x14">
            <control shapeId="67699" r:id="rId48" name="Check Box 115">
              <controlPr defaultSize="0" autoFill="0" autoLine="0" autoPict="0">
                <anchor moveWithCells="1">
                  <from>
                    <xdr:col>13</xdr:col>
                    <xdr:colOff>525780</xdr:colOff>
                    <xdr:row>40</xdr:row>
                    <xdr:rowOff>144780</xdr:rowOff>
                  </from>
                  <to>
                    <xdr:col>14</xdr:col>
                    <xdr:colOff>190500</xdr:colOff>
                    <xdr:row>42</xdr:row>
                    <xdr:rowOff>7620</xdr:rowOff>
                  </to>
                </anchor>
              </controlPr>
            </control>
          </mc:Choice>
        </mc:AlternateContent>
        <mc:AlternateContent xmlns:mc="http://schemas.openxmlformats.org/markup-compatibility/2006">
          <mc:Choice Requires="x14">
            <control shapeId="67700" r:id="rId49" name="Check Box 116">
              <controlPr defaultSize="0" autoFill="0" autoLine="0" autoPict="0">
                <anchor moveWithCells="1">
                  <from>
                    <xdr:col>14</xdr:col>
                    <xdr:colOff>228600</xdr:colOff>
                    <xdr:row>40</xdr:row>
                    <xdr:rowOff>144780</xdr:rowOff>
                  </from>
                  <to>
                    <xdr:col>14</xdr:col>
                    <xdr:colOff>502920</xdr:colOff>
                    <xdr:row>42</xdr:row>
                    <xdr:rowOff>0</xdr:rowOff>
                  </to>
                </anchor>
              </controlPr>
            </control>
          </mc:Choice>
        </mc:AlternateContent>
        <mc:AlternateContent xmlns:mc="http://schemas.openxmlformats.org/markup-compatibility/2006">
          <mc:Choice Requires="x14">
            <control shapeId="67701" r:id="rId50" name="Check Box 117">
              <controlPr defaultSize="0" autoFill="0" autoLine="0" autoPict="0">
                <anchor moveWithCells="1">
                  <from>
                    <xdr:col>13</xdr:col>
                    <xdr:colOff>213360</xdr:colOff>
                    <xdr:row>45</xdr:row>
                    <xdr:rowOff>152400</xdr:rowOff>
                  </from>
                  <to>
                    <xdr:col>13</xdr:col>
                    <xdr:colOff>487680</xdr:colOff>
                    <xdr:row>47</xdr:row>
                    <xdr:rowOff>0</xdr:rowOff>
                  </to>
                </anchor>
              </controlPr>
            </control>
          </mc:Choice>
        </mc:AlternateContent>
        <mc:AlternateContent xmlns:mc="http://schemas.openxmlformats.org/markup-compatibility/2006">
          <mc:Choice Requires="x14">
            <control shapeId="67702" r:id="rId51" name="Check Box 118">
              <controlPr defaultSize="0" autoFill="0" autoLine="0" autoPict="0">
                <anchor moveWithCells="1">
                  <from>
                    <xdr:col>13</xdr:col>
                    <xdr:colOff>525780</xdr:colOff>
                    <xdr:row>45</xdr:row>
                    <xdr:rowOff>152400</xdr:rowOff>
                  </from>
                  <to>
                    <xdr:col>14</xdr:col>
                    <xdr:colOff>190500</xdr:colOff>
                    <xdr:row>47</xdr:row>
                    <xdr:rowOff>7620</xdr:rowOff>
                  </to>
                </anchor>
              </controlPr>
            </control>
          </mc:Choice>
        </mc:AlternateContent>
        <mc:AlternateContent xmlns:mc="http://schemas.openxmlformats.org/markup-compatibility/2006">
          <mc:Choice Requires="x14">
            <control shapeId="67703" r:id="rId52" name="Check Box 119">
              <controlPr defaultSize="0" autoFill="0" autoLine="0" autoPict="0">
                <anchor moveWithCells="1">
                  <from>
                    <xdr:col>14</xdr:col>
                    <xdr:colOff>228600</xdr:colOff>
                    <xdr:row>45</xdr:row>
                    <xdr:rowOff>152400</xdr:rowOff>
                  </from>
                  <to>
                    <xdr:col>14</xdr:col>
                    <xdr:colOff>502920</xdr:colOff>
                    <xdr:row>47</xdr:row>
                    <xdr:rowOff>0</xdr:rowOff>
                  </to>
                </anchor>
              </controlPr>
            </control>
          </mc:Choice>
        </mc:AlternateContent>
        <mc:AlternateContent xmlns:mc="http://schemas.openxmlformats.org/markup-compatibility/2006">
          <mc:Choice Requires="x14">
            <control shapeId="67704" r:id="rId53" name="Check Box 120">
              <controlPr defaultSize="0" autoFill="0" autoLine="0" autoPict="0">
                <anchor moveWithCells="1">
                  <from>
                    <xdr:col>13</xdr:col>
                    <xdr:colOff>213360</xdr:colOff>
                    <xdr:row>48</xdr:row>
                    <xdr:rowOff>152400</xdr:rowOff>
                  </from>
                  <to>
                    <xdr:col>13</xdr:col>
                    <xdr:colOff>487680</xdr:colOff>
                    <xdr:row>50</xdr:row>
                    <xdr:rowOff>0</xdr:rowOff>
                  </to>
                </anchor>
              </controlPr>
            </control>
          </mc:Choice>
        </mc:AlternateContent>
        <mc:AlternateContent xmlns:mc="http://schemas.openxmlformats.org/markup-compatibility/2006">
          <mc:Choice Requires="x14">
            <control shapeId="67705" r:id="rId54" name="Check Box 121">
              <controlPr defaultSize="0" autoFill="0" autoLine="0" autoPict="0">
                <anchor moveWithCells="1">
                  <from>
                    <xdr:col>13</xdr:col>
                    <xdr:colOff>525780</xdr:colOff>
                    <xdr:row>48</xdr:row>
                    <xdr:rowOff>152400</xdr:rowOff>
                  </from>
                  <to>
                    <xdr:col>14</xdr:col>
                    <xdr:colOff>190500</xdr:colOff>
                    <xdr:row>50</xdr:row>
                    <xdr:rowOff>7620</xdr:rowOff>
                  </to>
                </anchor>
              </controlPr>
            </control>
          </mc:Choice>
        </mc:AlternateContent>
        <mc:AlternateContent xmlns:mc="http://schemas.openxmlformats.org/markup-compatibility/2006">
          <mc:Choice Requires="x14">
            <control shapeId="67706" r:id="rId55" name="Check Box 122">
              <controlPr defaultSize="0" autoFill="0" autoLine="0" autoPict="0">
                <anchor moveWithCells="1">
                  <from>
                    <xdr:col>14</xdr:col>
                    <xdr:colOff>228600</xdr:colOff>
                    <xdr:row>48</xdr:row>
                    <xdr:rowOff>152400</xdr:rowOff>
                  </from>
                  <to>
                    <xdr:col>14</xdr:col>
                    <xdr:colOff>502920</xdr:colOff>
                    <xdr:row>50</xdr:row>
                    <xdr:rowOff>0</xdr:rowOff>
                  </to>
                </anchor>
              </controlPr>
            </control>
          </mc:Choice>
        </mc:AlternateContent>
        <mc:AlternateContent xmlns:mc="http://schemas.openxmlformats.org/markup-compatibility/2006">
          <mc:Choice Requires="x14">
            <control shapeId="67707" r:id="rId56" name="Check Box 123">
              <controlPr defaultSize="0" autoFill="0" autoLine="0" autoPict="0">
                <anchor moveWithCells="1">
                  <from>
                    <xdr:col>13</xdr:col>
                    <xdr:colOff>213360</xdr:colOff>
                    <xdr:row>51</xdr:row>
                    <xdr:rowOff>160020</xdr:rowOff>
                  </from>
                  <to>
                    <xdr:col>13</xdr:col>
                    <xdr:colOff>487680</xdr:colOff>
                    <xdr:row>53</xdr:row>
                    <xdr:rowOff>7620</xdr:rowOff>
                  </to>
                </anchor>
              </controlPr>
            </control>
          </mc:Choice>
        </mc:AlternateContent>
        <mc:AlternateContent xmlns:mc="http://schemas.openxmlformats.org/markup-compatibility/2006">
          <mc:Choice Requires="x14">
            <control shapeId="67708" r:id="rId57" name="Check Box 124">
              <controlPr defaultSize="0" autoFill="0" autoLine="0" autoPict="0">
                <anchor moveWithCells="1">
                  <from>
                    <xdr:col>13</xdr:col>
                    <xdr:colOff>525780</xdr:colOff>
                    <xdr:row>51</xdr:row>
                    <xdr:rowOff>160020</xdr:rowOff>
                  </from>
                  <to>
                    <xdr:col>14</xdr:col>
                    <xdr:colOff>190500</xdr:colOff>
                    <xdr:row>53</xdr:row>
                    <xdr:rowOff>22860</xdr:rowOff>
                  </to>
                </anchor>
              </controlPr>
            </control>
          </mc:Choice>
        </mc:AlternateContent>
        <mc:AlternateContent xmlns:mc="http://schemas.openxmlformats.org/markup-compatibility/2006">
          <mc:Choice Requires="x14">
            <control shapeId="67709" r:id="rId58" name="Check Box 125">
              <controlPr defaultSize="0" autoFill="0" autoLine="0" autoPict="0">
                <anchor moveWithCells="1">
                  <from>
                    <xdr:col>14</xdr:col>
                    <xdr:colOff>228600</xdr:colOff>
                    <xdr:row>51</xdr:row>
                    <xdr:rowOff>160020</xdr:rowOff>
                  </from>
                  <to>
                    <xdr:col>14</xdr:col>
                    <xdr:colOff>502920</xdr:colOff>
                    <xdr:row>53</xdr:row>
                    <xdr:rowOff>7620</xdr:rowOff>
                  </to>
                </anchor>
              </controlPr>
            </control>
          </mc:Choice>
        </mc:AlternateContent>
        <mc:AlternateContent xmlns:mc="http://schemas.openxmlformats.org/markup-compatibility/2006">
          <mc:Choice Requires="x14">
            <control shapeId="67710" r:id="rId59" name="Check Box 126">
              <controlPr defaultSize="0" autoFill="0" autoLine="0" autoPict="0">
                <anchor moveWithCells="1">
                  <from>
                    <xdr:col>13</xdr:col>
                    <xdr:colOff>213360</xdr:colOff>
                    <xdr:row>54</xdr:row>
                    <xdr:rowOff>152400</xdr:rowOff>
                  </from>
                  <to>
                    <xdr:col>13</xdr:col>
                    <xdr:colOff>487680</xdr:colOff>
                    <xdr:row>56</xdr:row>
                    <xdr:rowOff>0</xdr:rowOff>
                  </to>
                </anchor>
              </controlPr>
            </control>
          </mc:Choice>
        </mc:AlternateContent>
        <mc:AlternateContent xmlns:mc="http://schemas.openxmlformats.org/markup-compatibility/2006">
          <mc:Choice Requires="x14">
            <control shapeId="67711" r:id="rId60" name="Check Box 127">
              <controlPr defaultSize="0" autoFill="0" autoLine="0" autoPict="0">
                <anchor moveWithCells="1">
                  <from>
                    <xdr:col>13</xdr:col>
                    <xdr:colOff>525780</xdr:colOff>
                    <xdr:row>54</xdr:row>
                    <xdr:rowOff>152400</xdr:rowOff>
                  </from>
                  <to>
                    <xdr:col>14</xdr:col>
                    <xdr:colOff>190500</xdr:colOff>
                    <xdr:row>56</xdr:row>
                    <xdr:rowOff>7620</xdr:rowOff>
                  </to>
                </anchor>
              </controlPr>
            </control>
          </mc:Choice>
        </mc:AlternateContent>
        <mc:AlternateContent xmlns:mc="http://schemas.openxmlformats.org/markup-compatibility/2006">
          <mc:Choice Requires="x14">
            <control shapeId="67712" r:id="rId61" name="Check Box 128">
              <controlPr defaultSize="0" autoFill="0" autoLine="0" autoPict="0">
                <anchor moveWithCells="1">
                  <from>
                    <xdr:col>14</xdr:col>
                    <xdr:colOff>228600</xdr:colOff>
                    <xdr:row>54</xdr:row>
                    <xdr:rowOff>152400</xdr:rowOff>
                  </from>
                  <to>
                    <xdr:col>14</xdr:col>
                    <xdr:colOff>502920</xdr:colOff>
                    <xdr:row>56</xdr:row>
                    <xdr:rowOff>0</xdr:rowOff>
                  </to>
                </anchor>
              </controlPr>
            </control>
          </mc:Choice>
        </mc:AlternateContent>
        <mc:AlternateContent xmlns:mc="http://schemas.openxmlformats.org/markup-compatibility/2006">
          <mc:Choice Requires="x14">
            <control shapeId="67713" r:id="rId62" name="Check Box 129">
              <controlPr defaultSize="0" autoFill="0" autoLine="0" autoPict="0">
                <anchor moveWithCells="1">
                  <from>
                    <xdr:col>13</xdr:col>
                    <xdr:colOff>213360</xdr:colOff>
                    <xdr:row>58</xdr:row>
                    <xdr:rowOff>152400</xdr:rowOff>
                  </from>
                  <to>
                    <xdr:col>13</xdr:col>
                    <xdr:colOff>487680</xdr:colOff>
                    <xdr:row>60</xdr:row>
                    <xdr:rowOff>0</xdr:rowOff>
                  </to>
                </anchor>
              </controlPr>
            </control>
          </mc:Choice>
        </mc:AlternateContent>
        <mc:AlternateContent xmlns:mc="http://schemas.openxmlformats.org/markup-compatibility/2006">
          <mc:Choice Requires="x14">
            <control shapeId="67714" r:id="rId63" name="Check Box 130">
              <controlPr defaultSize="0" autoFill="0" autoLine="0" autoPict="0">
                <anchor moveWithCells="1">
                  <from>
                    <xdr:col>13</xdr:col>
                    <xdr:colOff>525780</xdr:colOff>
                    <xdr:row>58</xdr:row>
                    <xdr:rowOff>152400</xdr:rowOff>
                  </from>
                  <to>
                    <xdr:col>14</xdr:col>
                    <xdr:colOff>190500</xdr:colOff>
                    <xdr:row>60</xdr:row>
                    <xdr:rowOff>7620</xdr:rowOff>
                  </to>
                </anchor>
              </controlPr>
            </control>
          </mc:Choice>
        </mc:AlternateContent>
        <mc:AlternateContent xmlns:mc="http://schemas.openxmlformats.org/markup-compatibility/2006">
          <mc:Choice Requires="x14">
            <control shapeId="67715" r:id="rId64" name="Check Box 131">
              <controlPr defaultSize="0" autoFill="0" autoLine="0" autoPict="0">
                <anchor moveWithCells="1">
                  <from>
                    <xdr:col>14</xdr:col>
                    <xdr:colOff>228600</xdr:colOff>
                    <xdr:row>58</xdr:row>
                    <xdr:rowOff>152400</xdr:rowOff>
                  </from>
                  <to>
                    <xdr:col>14</xdr:col>
                    <xdr:colOff>502920</xdr:colOff>
                    <xdr:row>60</xdr:row>
                    <xdr:rowOff>0</xdr:rowOff>
                  </to>
                </anchor>
              </controlPr>
            </control>
          </mc:Choice>
        </mc:AlternateContent>
        <mc:AlternateContent xmlns:mc="http://schemas.openxmlformats.org/markup-compatibility/2006">
          <mc:Choice Requires="x14">
            <control shapeId="67716" r:id="rId65" name="Check Box 132">
              <controlPr defaultSize="0" autoFill="0" autoLine="0" autoPict="0">
                <anchor moveWithCells="1">
                  <from>
                    <xdr:col>13</xdr:col>
                    <xdr:colOff>213360</xdr:colOff>
                    <xdr:row>62</xdr:row>
                    <xdr:rowOff>160020</xdr:rowOff>
                  </from>
                  <to>
                    <xdr:col>13</xdr:col>
                    <xdr:colOff>487680</xdr:colOff>
                    <xdr:row>64</xdr:row>
                    <xdr:rowOff>7620</xdr:rowOff>
                  </to>
                </anchor>
              </controlPr>
            </control>
          </mc:Choice>
        </mc:AlternateContent>
        <mc:AlternateContent xmlns:mc="http://schemas.openxmlformats.org/markup-compatibility/2006">
          <mc:Choice Requires="x14">
            <control shapeId="67717" r:id="rId66" name="Check Box 133">
              <controlPr defaultSize="0" autoFill="0" autoLine="0" autoPict="0">
                <anchor moveWithCells="1">
                  <from>
                    <xdr:col>13</xdr:col>
                    <xdr:colOff>525780</xdr:colOff>
                    <xdr:row>62</xdr:row>
                    <xdr:rowOff>160020</xdr:rowOff>
                  </from>
                  <to>
                    <xdr:col>14</xdr:col>
                    <xdr:colOff>190500</xdr:colOff>
                    <xdr:row>64</xdr:row>
                    <xdr:rowOff>22860</xdr:rowOff>
                  </to>
                </anchor>
              </controlPr>
            </control>
          </mc:Choice>
        </mc:AlternateContent>
        <mc:AlternateContent xmlns:mc="http://schemas.openxmlformats.org/markup-compatibility/2006">
          <mc:Choice Requires="x14">
            <control shapeId="67718" r:id="rId67" name="Check Box 134">
              <controlPr defaultSize="0" autoFill="0" autoLine="0" autoPict="0">
                <anchor moveWithCells="1">
                  <from>
                    <xdr:col>14</xdr:col>
                    <xdr:colOff>228600</xdr:colOff>
                    <xdr:row>62</xdr:row>
                    <xdr:rowOff>160020</xdr:rowOff>
                  </from>
                  <to>
                    <xdr:col>14</xdr:col>
                    <xdr:colOff>502920</xdr:colOff>
                    <xdr:row>64</xdr:row>
                    <xdr:rowOff>7620</xdr:rowOff>
                  </to>
                </anchor>
              </controlPr>
            </control>
          </mc:Choice>
        </mc:AlternateContent>
        <mc:AlternateContent xmlns:mc="http://schemas.openxmlformats.org/markup-compatibility/2006">
          <mc:Choice Requires="x14">
            <control shapeId="67719" r:id="rId68" name="Check Box 135">
              <controlPr defaultSize="0" autoFill="0" autoLine="0" autoPict="0">
                <anchor moveWithCells="1">
                  <from>
                    <xdr:col>13</xdr:col>
                    <xdr:colOff>198120</xdr:colOff>
                    <xdr:row>66</xdr:row>
                    <xdr:rowOff>152400</xdr:rowOff>
                  </from>
                  <to>
                    <xdr:col>13</xdr:col>
                    <xdr:colOff>480060</xdr:colOff>
                    <xdr:row>68</xdr:row>
                    <xdr:rowOff>1905</xdr:rowOff>
                  </to>
                </anchor>
              </controlPr>
            </control>
          </mc:Choice>
        </mc:AlternateContent>
        <mc:AlternateContent xmlns:mc="http://schemas.openxmlformats.org/markup-compatibility/2006">
          <mc:Choice Requires="x14">
            <control shapeId="67720" r:id="rId69" name="Check Box 136">
              <controlPr defaultSize="0" autoFill="0" autoLine="0" autoPict="0">
                <anchor moveWithCells="1">
                  <from>
                    <xdr:col>13</xdr:col>
                    <xdr:colOff>502920</xdr:colOff>
                    <xdr:row>66</xdr:row>
                    <xdr:rowOff>152400</xdr:rowOff>
                  </from>
                  <to>
                    <xdr:col>14</xdr:col>
                    <xdr:colOff>175260</xdr:colOff>
                    <xdr:row>68</xdr:row>
                    <xdr:rowOff>0</xdr:rowOff>
                  </to>
                </anchor>
              </controlPr>
            </control>
          </mc:Choice>
        </mc:AlternateContent>
        <mc:AlternateContent xmlns:mc="http://schemas.openxmlformats.org/markup-compatibility/2006">
          <mc:Choice Requires="x14">
            <control shapeId="67721" r:id="rId70" name="Check Box 137">
              <controlPr defaultSize="0" autoFill="0" autoLine="0" autoPict="0">
                <anchor moveWithCells="1">
                  <from>
                    <xdr:col>14</xdr:col>
                    <xdr:colOff>213360</xdr:colOff>
                    <xdr:row>66</xdr:row>
                    <xdr:rowOff>152400</xdr:rowOff>
                  </from>
                  <to>
                    <xdr:col>14</xdr:col>
                    <xdr:colOff>487680</xdr:colOff>
                    <xdr:row>68</xdr:row>
                    <xdr:rowOff>1905</xdr:rowOff>
                  </to>
                </anchor>
              </controlPr>
            </control>
          </mc:Choice>
        </mc:AlternateContent>
        <mc:AlternateContent xmlns:mc="http://schemas.openxmlformats.org/markup-compatibility/2006">
          <mc:Choice Requires="x14">
            <control shapeId="67722" r:id="rId71" name="Check Box 138">
              <controlPr defaultSize="0" autoFill="0" autoLine="0" autoPict="0">
                <anchor moveWithCells="1">
                  <from>
                    <xdr:col>13</xdr:col>
                    <xdr:colOff>198120</xdr:colOff>
                    <xdr:row>69</xdr:row>
                    <xdr:rowOff>160020</xdr:rowOff>
                  </from>
                  <to>
                    <xdr:col>13</xdr:col>
                    <xdr:colOff>480060</xdr:colOff>
                    <xdr:row>71</xdr:row>
                    <xdr:rowOff>0</xdr:rowOff>
                  </to>
                </anchor>
              </controlPr>
            </control>
          </mc:Choice>
        </mc:AlternateContent>
        <mc:AlternateContent xmlns:mc="http://schemas.openxmlformats.org/markup-compatibility/2006">
          <mc:Choice Requires="x14">
            <control shapeId="67723" r:id="rId72" name="Check Box 139">
              <controlPr defaultSize="0" autoFill="0" autoLine="0" autoPict="0">
                <anchor moveWithCells="1">
                  <from>
                    <xdr:col>13</xdr:col>
                    <xdr:colOff>502920</xdr:colOff>
                    <xdr:row>69</xdr:row>
                    <xdr:rowOff>152400</xdr:rowOff>
                  </from>
                  <to>
                    <xdr:col>14</xdr:col>
                    <xdr:colOff>175260</xdr:colOff>
                    <xdr:row>71</xdr:row>
                    <xdr:rowOff>7620</xdr:rowOff>
                  </to>
                </anchor>
              </controlPr>
            </control>
          </mc:Choice>
        </mc:AlternateContent>
        <mc:AlternateContent xmlns:mc="http://schemas.openxmlformats.org/markup-compatibility/2006">
          <mc:Choice Requires="x14">
            <control shapeId="67724" r:id="rId73" name="Check Box 140">
              <controlPr defaultSize="0" autoFill="0" autoLine="0" autoPict="0">
                <anchor moveWithCells="1">
                  <from>
                    <xdr:col>14</xdr:col>
                    <xdr:colOff>213360</xdr:colOff>
                    <xdr:row>69</xdr:row>
                    <xdr:rowOff>160020</xdr:rowOff>
                  </from>
                  <to>
                    <xdr:col>14</xdr:col>
                    <xdr:colOff>487680</xdr:colOff>
                    <xdr:row>71</xdr:row>
                    <xdr:rowOff>0</xdr:rowOff>
                  </to>
                </anchor>
              </controlPr>
            </control>
          </mc:Choice>
        </mc:AlternateContent>
        <mc:AlternateContent xmlns:mc="http://schemas.openxmlformats.org/markup-compatibility/2006">
          <mc:Choice Requires="x14">
            <control shapeId="67725" r:id="rId74" name="Check Box 141">
              <controlPr defaultSize="0" autoFill="0" autoLine="0" autoPict="0">
                <anchor moveWithCells="1">
                  <from>
                    <xdr:col>13</xdr:col>
                    <xdr:colOff>198120</xdr:colOff>
                    <xdr:row>72</xdr:row>
                    <xdr:rowOff>152400</xdr:rowOff>
                  </from>
                  <to>
                    <xdr:col>13</xdr:col>
                    <xdr:colOff>480060</xdr:colOff>
                    <xdr:row>74</xdr:row>
                    <xdr:rowOff>7620</xdr:rowOff>
                  </to>
                </anchor>
              </controlPr>
            </control>
          </mc:Choice>
        </mc:AlternateContent>
        <mc:AlternateContent xmlns:mc="http://schemas.openxmlformats.org/markup-compatibility/2006">
          <mc:Choice Requires="x14">
            <control shapeId="67726" r:id="rId75" name="Check Box 142">
              <controlPr defaultSize="0" autoFill="0" autoLine="0" autoPict="0">
                <anchor moveWithCells="1">
                  <from>
                    <xdr:col>13</xdr:col>
                    <xdr:colOff>502920</xdr:colOff>
                    <xdr:row>72</xdr:row>
                    <xdr:rowOff>152400</xdr:rowOff>
                  </from>
                  <to>
                    <xdr:col>14</xdr:col>
                    <xdr:colOff>175260</xdr:colOff>
                    <xdr:row>74</xdr:row>
                    <xdr:rowOff>22860</xdr:rowOff>
                  </to>
                </anchor>
              </controlPr>
            </control>
          </mc:Choice>
        </mc:AlternateContent>
        <mc:AlternateContent xmlns:mc="http://schemas.openxmlformats.org/markup-compatibility/2006">
          <mc:Choice Requires="x14">
            <control shapeId="67727" r:id="rId76" name="Check Box 143">
              <controlPr defaultSize="0" autoFill="0" autoLine="0" autoPict="0">
                <anchor moveWithCells="1">
                  <from>
                    <xdr:col>14</xdr:col>
                    <xdr:colOff>213360</xdr:colOff>
                    <xdr:row>72</xdr:row>
                    <xdr:rowOff>152400</xdr:rowOff>
                  </from>
                  <to>
                    <xdr:col>14</xdr:col>
                    <xdr:colOff>487680</xdr:colOff>
                    <xdr:row>74</xdr:row>
                    <xdr:rowOff>7620</xdr:rowOff>
                  </to>
                </anchor>
              </controlPr>
            </control>
          </mc:Choice>
        </mc:AlternateContent>
        <mc:AlternateContent xmlns:mc="http://schemas.openxmlformats.org/markup-compatibility/2006">
          <mc:Choice Requires="x14">
            <control shapeId="67786" r:id="rId77" name="Check Box 202">
              <controlPr defaultSize="0" autoFill="0" autoLine="0" autoPict="0">
                <anchor moveWithCells="1">
                  <from>
                    <xdr:col>13</xdr:col>
                    <xdr:colOff>198120</xdr:colOff>
                    <xdr:row>23</xdr:row>
                    <xdr:rowOff>144780</xdr:rowOff>
                  </from>
                  <to>
                    <xdr:col>13</xdr:col>
                    <xdr:colOff>480060</xdr:colOff>
                    <xdr:row>25</xdr:row>
                    <xdr:rowOff>3810</xdr:rowOff>
                  </to>
                </anchor>
              </controlPr>
            </control>
          </mc:Choice>
        </mc:AlternateContent>
        <mc:AlternateContent xmlns:mc="http://schemas.openxmlformats.org/markup-compatibility/2006">
          <mc:Choice Requires="x14">
            <control shapeId="67787" r:id="rId78" name="Check Box 203">
              <controlPr defaultSize="0" autoFill="0" autoLine="0" autoPict="0">
                <anchor moveWithCells="1">
                  <from>
                    <xdr:col>14</xdr:col>
                    <xdr:colOff>228600</xdr:colOff>
                    <xdr:row>23</xdr:row>
                    <xdr:rowOff>144780</xdr:rowOff>
                  </from>
                  <to>
                    <xdr:col>14</xdr:col>
                    <xdr:colOff>502920</xdr:colOff>
                    <xdr:row>25</xdr:row>
                    <xdr:rowOff>3810</xdr:rowOff>
                  </to>
                </anchor>
              </controlPr>
            </control>
          </mc:Choice>
        </mc:AlternateContent>
        <mc:AlternateContent xmlns:mc="http://schemas.openxmlformats.org/markup-compatibility/2006">
          <mc:Choice Requires="x14">
            <control shapeId="67917" r:id="rId79" name="Check Box 333">
              <controlPr defaultSize="0" autoFill="0" autoLine="0" autoPict="0">
                <anchor moveWithCells="1">
                  <from>
                    <xdr:col>2</xdr:col>
                    <xdr:colOff>213360</xdr:colOff>
                    <xdr:row>84</xdr:row>
                    <xdr:rowOff>152400</xdr:rowOff>
                  </from>
                  <to>
                    <xdr:col>2</xdr:col>
                    <xdr:colOff>495300</xdr:colOff>
                    <xdr:row>86</xdr:row>
                    <xdr:rowOff>7620</xdr:rowOff>
                  </to>
                </anchor>
              </controlPr>
            </control>
          </mc:Choice>
        </mc:AlternateContent>
        <mc:AlternateContent xmlns:mc="http://schemas.openxmlformats.org/markup-compatibility/2006">
          <mc:Choice Requires="x14">
            <control shapeId="67918" r:id="rId80" name="Check Box 334">
              <controlPr defaultSize="0" autoFill="0" autoLine="0" autoPict="0">
                <anchor moveWithCells="1">
                  <from>
                    <xdr:col>2</xdr:col>
                    <xdr:colOff>220980</xdr:colOff>
                    <xdr:row>86</xdr:row>
                    <xdr:rowOff>144780</xdr:rowOff>
                  </from>
                  <to>
                    <xdr:col>2</xdr:col>
                    <xdr:colOff>495300</xdr:colOff>
                    <xdr:row>88</xdr:row>
                    <xdr:rowOff>0</xdr:rowOff>
                  </to>
                </anchor>
              </controlPr>
            </control>
          </mc:Choice>
        </mc:AlternateContent>
        <mc:AlternateContent xmlns:mc="http://schemas.openxmlformats.org/markup-compatibility/2006">
          <mc:Choice Requires="x14">
            <control shapeId="67919" r:id="rId81" name="Check Box 335">
              <controlPr defaultSize="0" autoFill="0" autoLine="0" autoPict="0">
                <anchor moveWithCells="1">
                  <from>
                    <xdr:col>2</xdr:col>
                    <xdr:colOff>213360</xdr:colOff>
                    <xdr:row>85</xdr:row>
                    <xdr:rowOff>137160</xdr:rowOff>
                  </from>
                  <to>
                    <xdr:col>2</xdr:col>
                    <xdr:colOff>487680</xdr:colOff>
                    <xdr:row>86</xdr:row>
                    <xdr:rowOff>175260</xdr:rowOff>
                  </to>
                </anchor>
              </controlPr>
            </control>
          </mc:Choice>
        </mc:AlternateContent>
        <mc:AlternateContent xmlns:mc="http://schemas.openxmlformats.org/markup-compatibility/2006">
          <mc:Choice Requires="x14">
            <control shapeId="67920" r:id="rId82" name="Check Box 336">
              <controlPr defaultSize="0" autoFill="0" autoLine="0" autoPict="0">
                <anchor moveWithCells="1">
                  <from>
                    <xdr:col>7</xdr:col>
                    <xdr:colOff>228600</xdr:colOff>
                    <xdr:row>84</xdr:row>
                    <xdr:rowOff>152400</xdr:rowOff>
                  </from>
                  <to>
                    <xdr:col>7</xdr:col>
                    <xdr:colOff>502920</xdr:colOff>
                    <xdr:row>86</xdr:row>
                    <xdr:rowOff>7620</xdr:rowOff>
                  </to>
                </anchor>
              </controlPr>
            </control>
          </mc:Choice>
        </mc:AlternateContent>
        <mc:AlternateContent xmlns:mc="http://schemas.openxmlformats.org/markup-compatibility/2006">
          <mc:Choice Requires="x14">
            <control shapeId="67921" r:id="rId83" name="Check Box 337">
              <controlPr defaultSize="0" autoFill="0" autoLine="0" autoPict="0">
                <anchor moveWithCells="1">
                  <from>
                    <xdr:col>7</xdr:col>
                    <xdr:colOff>228600</xdr:colOff>
                    <xdr:row>85</xdr:row>
                    <xdr:rowOff>137160</xdr:rowOff>
                  </from>
                  <to>
                    <xdr:col>7</xdr:col>
                    <xdr:colOff>502920</xdr:colOff>
                    <xdr:row>86</xdr:row>
                    <xdr:rowOff>175260</xdr:rowOff>
                  </to>
                </anchor>
              </controlPr>
            </control>
          </mc:Choice>
        </mc:AlternateContent>
        <mc:AlternateContent xmlns:mc="http://schemas.openxmlformats.org/markup-compatibility/2006">
          <mc:Choice Requires="x14">
            <control shapeId="67922" r:id="rId84" name="Check Box 338">
              <controlPr defaultSize="0" autoFill="0" autoLine="0" autoPict="0">
                <anchor moveWithCells="1">
                  <from>
                    <xdr:col>2</xdr:col>
                    <xdr:colOff>213360</xdr:colOff>
                    <xdr:row>100</xdr:row>
                    <xdr:rowOff>152400</xdr:rowOff>
                  </from>
                  <to>
                    <xdr:col>2</xdr:col>
                    <xdr:colOff>495300</xdr:colOff>
                    <xdr:row>102</xdr:row>
                    <xdr:rowOff>7620</xdr:rowOff>
                  </to>
                </anchor>
              </controlPr>
            </control>
          </mc:Choice>
        </mc:AlternateContent>
        <mc:AlternateContent xmlns:mc="http://schemas.openxmlformats.org/markup-compatibility/2006">
          <mc:Choice Requires="x14">
            <control shapeId="67923" r:id="rId85" name="Check Box 339">
              <controlPr defaultSize="0" autoFill="0" autoLine="0" autoPict="0">
                <anchor moveWithCells="1">
                  <from>
                    <xdr:col>2</xdr:col>
                    <xdr:colOff>220980</xdr:colOff>
                    <xdr:row>102</xdr:row>
                    <xdr:rowOff>152400</xdr:rowOff>
                  </from>
                  <to>
                    <xdr:col>2</xdr:col>
                    <xdr:colOff>495300</xdr:colOff>
                    <xdr:row>104</xdr:row>
                    <xdr:rowOff>0</xdr:rowOff>
                  </to>
                </anchor>
              </controlPr>
            </control>
          </mc:Choice>
        </mc:AlternateContent>
        <mc:AlternateContent xmlns:mc="http://schemas.openxmlformats.org/markup-compatibility/2006">
          <mc:Choice Requires="x14">
            <control shapeId="67924" r:id="rId86" name="Check Box 340">
              <controlPr defaultSize="0" autoFill="0" autoLine="0" autoPict="0">
                <anchor moveWithCells="1">
                  <from>
                    <xdr:col>2</xdr:col>
                    <xdr:colOff>213360</xdr:colOff>
                    <xdr:row>101</xdr:row>
                    <xdr:rowOff>144780</xdr:rowOff>
                  </from>
                  <to>
                    <xdr:col>2</xdr:col>
                    <xdr:colOff>487680</xdr:colOff>
                    <xdr:row>103</xdr:row>
                    <xdr:rowOff>1905</xdr:rowOff>
                  </to>
                </anchor>
              </controlPr>
            </control>
          </mc:Choice>
        </mc:AlternateContent>
        <mc:AlternateContent xmlns:mc="http://schemas.openxmlformats.org/markup-compatibility/2006">
          <mc:Choice Requires="x14">
            <control shapeId="67925" r:id="rId87" name="Check Box 341">
              <controlPr defaultSize="0" autoFill="0" autoLine="0" autoPict="0">
                <anchor moveWithCells="1">
                  <from>
                    <xdr:col>7</xdr:col>
                    <xdr:colOff>228600</xdr:colOff>
                    <xdr:row>100</xdr:row>
                    <xdr:rowOff>152400</xdr:rowOff>
                  </from>
                  <to>
                    <xdr:col>7</xdr:col>
                    <xdr:colOff>502920</xdr:colOff>
                    <xdr:row>102</xdr:row>
                    <xdr:rowOff>7620</xdr:rowOff>
                  </to>
                </anchor>
              </controlPr>
            </control>
          </mc:Choice>
        </mc:AlternateContent>
        <mc:AlternateContent xmlns:mc="http://schemas.openxmlformats.org/markup-compatibility/2006">
          <mc:Choice Requires="x14">
            <control shapeId="67926" r:id="rId88" name="Check Box 342">
              <controlPr defaultSize="0" autoFill="0" autoLine="0" autoPict="0">
                <anchor moveWithCells="1">
                  <from>
                    <xdr:col>7</xdr:col>
                    <xdr:colOff>228600</xdr:colOff>
                    <xdr:row>101</xdr:row>
                    <xdr:rowOff>144780</xdr:rowOff>
                  </from>
                  <to>
                    <xdr:col>7</xdr:col>
                    <xdr:colOff>502920</xdr:colOff>
                    <xdr:row>103</xdr:row>
                    <xdr:rowOff>1905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U144"/>
  <sheetViews>
    <sheetView topLeftCell="A58" zoomScaleNormal="100" workbookViewId="0">
      <selection activeCell="Q124" sqref="Q124"/>
    </sheetView>
  </sheetViews>
  <sheetFormatPr defaultColWidth="9.140625" defaultRowHeight="13.15"/>
  <cols>
    <col min="1" max="1" width="1.28515625" style="142" customWidth="1"/>
    <col min="2" max="8" width="9.140625" style="142"/>
    <col min="9" max="9" width="5.42578125" style="142" customWidth="1"/>
    <col min="10" max="10" width="4.5703125" style="142" customWidth="1"/>
    <col min="11" max="11" width="5.5703125" style="142" customWidth="1"/>
    <col min="12" max="12" width="7.140625" style="142" customWidth="1"/>
    <col min="13" max="13" width="8.5703125" style="142" bestFit="1" customWidth="1"/>
    <col min="14" max="14" width="11.7109375" style="142" customWidth="1"/>
    <col min="15" max="15" width="2.5703125" style="142" customWidth="1"/>
    <col min="16" max="16" width="9.140625" style="142"/>
    <col min="17" max="17" width="9.140625" style="166"/>
    <col min="18" max="16384" width="9.140625" style="142"/>
  </cols>
  <sheetData>
    <row r="1" spans="2:18" ht="2.25" customHeight="1"/>
    <row r="2" spans="2:18">
      <c r="B2" s="144"/>
      <c r="C2" s="144"/>
      <c r="D2" s="144"/>
      <c r="E2" s="145"/>
      <c r="F2" s="145"/>
      <c r="G2" s="145"/>
      <c r="H2" s="145"/>
      <c r="I2" s="145"/>
      <c r="J2" s="145"/>
      <c r="K2" s="145"/>
      <c r="L2" s="145"/>
      <c r="M2" s="144"/>
      <c r="N2" s="144"/>
      <c r="O2" s="144"/>
    </row>
    <row r="3" spans="2:18">
      <c r="B3" s="144"/>
      <c r="C3" s="144"/>
      <c r="D3" s="144"/>
      <c r="E3" s="371"/>
      <c r="F3" s="371"/>
      <c r="G3" s="371"/>
      <c r="H3" s="371"/>
      <c r="I3" s="371"/>
      <c r="J3" s="371"/>
      <c r="K3" s="371"/>
      <c r="L3" s="371"/>
      <c r="M3" s="144"/>
      <c r="N3" s="144"/>
      <c r="O3" s="144"/>
    </row>
    <row r="4" spans="2:18">
      <c r="B4" s="144"/>
      <c r="C4" s="144"/>
      <c r="D4" s="144"/>
      <c r="E4" s="371"/>
      <c r="F4" s="371"/>
      <c r="G4" s="371"/>
      <c r="H4" s="371"/>
      <c r="I4" s="371"/>
      <c r="J4" s="371"/>
      <c r="K4" s="371"/>
      <c r="L4" s="371"/>
      <c r="M4" s="144"/>
      <c r="N4" s="144"/>
      <c r="O4" s="144"/>
    </row>
    <row r="5" spans="2:18">
      <c r="B5" s="144"/>
      <c r="C5" s="144"/>
      <c r="D5" s="144"/>
      <c r="E5" s="145"/>
      <c r="F5" s="145"/>
      <c r="G5" s="145"/>
      <c r="H5" s="145"/>
      <c r="I5" s="145"/>
      <c r="J5" s="145"/>
      <c r="K5" s="145"/>
      <c r="L5" s="145"/>
      <c r="M5" s="144"/>
      <c r="N5" s="144"/>
      <c r="O5" s="144"/>
    </row>
    <row r="6" spans="2:18">
      <c r="B6" s="144"/>
      <c r="C6" s="144"/>
      <c r="D6" s="144"/>
      <c r="E6" s="145"/>
      <c r="F6" s="145"/>
      <c r="G6" s="145"/>
      <c r="H6" s="145"/>
      <c r="I6" s="145"/>
      <c r="J6" s="145"/>
      <c r="K6" s="145"/>
      <c r="L6" s="145"/>
      <c r="M6" s="144"/>
      <c r="N6" s="144"/>
      <c r="O6" s="144"/>
    </row>
    <row r="7" spans="2:18" ht="13.9" thickBot="1">
      <c r="B7" s="144"/>
      <c r="C7" s="144"/>
      <c r="D7" s="144"/>
      <c r="E7" s="144"/>
      <c r="F7" s="144"/>
      <c r="G7" s="144"/>
      <c r="H7" s="144"/>
      <c r="I7" s="144"/>
      <c r="J7" s="144"/>
      <c r="K7" s="144"/>
      <c r="L7" s="144"/>
      <c r="M7" s="144"/>
      <c r="N7" s="144"/>
      <c r="O7" s="144"/>
    </row>
    <row r="8" spans="2:18" ht="15.75" customHeight="1" thickBot="1">
      <c r="B8" s="372" t="s">
        <v>1075</v>
      </c>
      <c r="C8" s="373"/>
      <c r="D8" s="373"/>
      <c r="E8" s="376">
        <f>CRF!E9</f>
        <v>0</v>
      </c>
      <c r="F8" s="376"/>
      <c r="G8" s="376"/>
      <c r="H8" s="376"/>
      <c r="I8" s="377"/>
      <c r="J8" s="146"/>
      <c r="K8" s="412" t="s">
        <v>1127</v>
      </c>
      <c r="L8" s="413"/>
      <c r="M8" s="416" t="s">
        <v>1128</v>
      </c>
      <c r="N8" s="417"/>
      <c r="O8" s="144"/>
      <c r="Q8" s="168" t="str">
        <f>IF(CRF!B13="","",CRF!F13)</f>
        <v/>
      </c>
      <c r="R8" s="143">
        <f>COUNTIF(Q8:Q15,"P")</f>
        <v>0</v>
      </c>
    </row>
    <row r="9" spans="2:18" ht="15.75" customHeight="1" thickBot="1">
      <c r="B9" s="282" t="s">
        <v>1076</v>
      </c>
      <c r="C9" s="283"/>
      <c r="D9" s="283"/>
      <c r="E9" s="378">
        <f>CRF!E10</f>
        <v>0</v>
      </c>
      <c r="F9" s="378"/>
      <c r="G9" s="378"/>
      <c r="H9" s="378"/>
      <c r="I9" s="379"/>
      <c r="J9" s="146"/>
      <c r="K9" s="169"/>
      <c r="L9" s="170" t="s">
        <v>400</v>
      </c>
      <c r="M9" s="418">
        <f>COUNTIF(CRF!F13:F28,"P")</f>
        <v>0</v>
      </c>
      <c r="N9" s="419"/>
      <c r="O9" s="144"/>
      <c r="Q9" s="168" t="str">
        <f>IF(CRF!B14="","",CRF!F14)</f>
        <v/>
      </c>
    </row>
    <row r="10" spans="2:18" ht="13.9" thickBot="1">
      <c r="B10" s="282" t="s">
        <v>1191</v>
      </c>
      <c r="C10" s="283"/>
      <c r="D10" s="283"/>
      <c r="E10" s="378">
        <f>CRF!E31</f>
        <v>0</v>
      </c>
      <c r="F10" s="378"/>
      <c r="G10" s="378"/>
      <c r="H10" s="378"/>
      <c r="I10" s="379"/>
      <c r="J10" s="146"/>
      <c r="K10" s="158"/>
      <c r="L10" s="172"/>
      <c r="M10" s="144"/>
      <c r="N10" s="144"/>
      <c r="O10" s="144"/>
      <c r="Q10" s="168" t="str">
        <f>IF(CRF!B15="","",CRF!F15)</f>
        <v/>
      </c>
    </row>
    <row r="11" spans="2:18" ht="13.9" thickBot="1">
      <c r="B11" s="374" t="s">
        <v>1192</v>
      </c>
      <c r="C11" s="375"/>
      <c r="D11" s="375"/>
      <c r="E11" s="380">
        <f>CRF!L32</f>
        <v>0</v>
      </c>
      <c r="F11" s="381"/>
      <c r="G11" s="381"/>
      <c r="H11" s="381"/>
      <c r="I11" s="382"/>
      <c r="J11" s="146"/>
      <c r="K11" s="158"/>
      <c r="L11" s="172"/>
      <c r="M11" s="144"/>
      <c r="N11" s="144"/>
      <c r="O11" s="144"/>
      <c r="Q11" s="168" t="str">
        <f>IF(CRF!B16="","",CRF!F16)</f>
        <v/>
      </c>
    </row>
    <row r="12" spans="2:18">
      <c r="B12" s="144"/>
      <c r="C12" s="144"/>
      <c r="D12" s="144"/>
      <c r="E12" s="144"/>
      <c r="F12" s="144"/>
      <c r="G12" s="144"/>
      <c r="H12" s="144"/>
      <c r="I12" s="144"/>
      <c r="J12" s="144"/>
      <c r="K12" s="144"/>
      <c r="L12" s="144"/>
      <c r="M12" s="144"/>
      <c r="N12" s="144"/>
      <c r="O12" s="144"/>
      <c r="Q12" s="168" t="str">
        <f>IF(CRF!B17="","",CRF!F17)</f>
        <v/>
      </c>
    </row>
    <row r="13" spans="2:18">
      <c r="B13" s="384" t="s">
        <v>1132</v>
      </c>
      <c r="C13" s="384"/>
      <c r="D13" s="384"/>
      <c r="E13" s="384"/>
      <c r="F13" s="384"/>
      <c r="G13" s="384"/>
      <c r="H13" s="384"/>
      <c r="I13" s="384"/>
      <c r="J13" s="384"/>
      <c r="K13" s="384"/>
      <c r="L13" s="384"/>
      <c r="M13" s="384"/>
      <c r="N13" s="384"/>
      <c r="O13" s="144"/>
      <c r="Q13" s="168" t="str">
        <f>IF(CRF!B18="","",CRF!F18)</f>
        <v/>
      </c>
    </row>
    <row r="14" spans="2:18">
      <c r="B14" s="384"/>
      <c r="C14" s="384"/>
      <c r="D14" s="384"/>
      <c r="E14" s="384"/>
      <c r="F14" s="384"/>
      <c r="G14" s="384"/>
      <c r="H14" s="384"/>
      <c r="I14" s="384"/>
      <c r="J14" s="384"/>
      <c r="K14" s="384"/>
      <c r="L14" s="384"/>
      <c r="M14" s="384"/>
      <c r="N14" s="384"/>
      <c r="O14" s="144"/>
      <c r="Q14" s="168" t="str">
        <f>IF(CRF!B19="","",CRF!F19)</f>
        <v/>
      </c>
    </row>
    <row r="15" spans="2:18" ht="13.9" thickBot="1">
      <c r="B15" s="144"/>
      <c r="C15" s="144"/>
      <c r="D15" s="144"/>
      <c r="E15" s="144"/>
      <c r="F15" s="144"/>
      <c r="G15" s="144"/>
      <c r="H15" s="144"/>
      <c r="I15" s="144"/>
      <c r="J15" s="144"/>
      <c r="K15" s="144"/>
      <c r="L15" s="144"/>
      <c r="M15" s="144"/>
      <c r="N15" s="144"/>
      <c r="O15" s="144"/>
      <c r="Q15" s="168" t="str">
        <f>IF(CRF!B20="","",CRF!F20)</f>
        <v/>
      </c>
    </row>
    <row r="16" spans="2:18" ht="13.9" thickBot="1">
      <c r="B16" s="173" t="s">
        <v>1193</v>
      </c>
      <c r="C16" s="174"/>
      <c r="D16" s="174"/>
      <c r="E16" s="174"/>
      <c r="F16" s="174"/>
      <c r="G16" s="174"/>
      <c r="H16" s="174"/>
      <c r="I16" s="174"/>
      <c r="J16" s="174"/>
      <c r="K16" s="174"/>
      <c r="L16" s="174"/>
      <c r="M16" s="174"/>
      <c r="N16" s="175"/>
    </row>
    <row r="17" spans="2:14">
      <c r="B17" s="176" t="s">
        <v>1194</v>
      </c>
      <c r="C17" s="177"/>
      <c r="D17" s="177"/>
      <c r="E17" s="177"/>
      <c r="F17" s="177"/>
      <c r="G17" s="177"/>
      <c r="H17" s="177"/>
      <c r="I17" s="177"/>
      <c r="J17" s="177"/>
      <c r="K17" s="177"/>
      <c r="L17" s="178"/>
      <c r="M17" s="178"/>
      <c r="N17" s="179"/>
    </row>
    <row r="18" spans="2:14">
      <c r="B18" s="180" t="s">
        <v>1195</v>
      </c>
      <c r="N18" s="151"/>
    </row>
    <row r="19" spans="2:14">
      <c r="B19" s="180" t="s">
        <v>1196</v>
      </c>
      <c r="N19" s="151"/>
    </row>
    <row r="20" spans="2:14">
      <c r="B20" s="180" t="s">
        <v>1197</v>
      </c>
      <c r="N20" s="151"/>
    </row>
    <row r="21" spans="2:14">
      <c r="B21" s="180" t="s">
        <v>1198</v>
      </c>
      <c r="N21" s="151"/>
    </row>
    <row r="22" spans="2:14" ht="13.9" thickBot="1">
      <c r="B22" s="181" t="s">
        <v>1199</v>
      </c>
      <c r="C22" s="154"/>
      <c r="D22" s="154"/>
      <c r="E22" s="154"/>
      <c r="F22" s="154"/>
      <c r="G22" s="154"/>
      <c r="H22" s="154"/>
      <c r="I22" s="154"/>
      <c r="J22" s="154"/>
      <c r="K22" s="155"/>
      <c r="L22" s="154"/>
      <c r="M22" s="154"/>
      <c r="N22" s="155"/>
    </row>
    <row r="23" spans="2:14" ht="12.75" customHeight="1">
      <c r="B23" s="399" t="s">
        <v>1200</v>
      </c>
      <c r="C23" s="400"/>
      <c r="D23" s="400"/>
      <c r="E23" s="400"/>
      <c r="F23" s="400"/>
      <c r="G23" s="400"/>
      <c r="H23" s="400"/>
      <c r="I23" s="400"/>
      <c r="J23" s="400"/>
      <c r="K23" s="400"/>
      <c r="L23" s="178"/>
      <c r="M23" s="178"/>
      <c r="N23" s="179"/>
    </row>
    <row r="24" spans="2:14" ht="15" customHeight="1" thickBot="1">
      <c r="B24" s="401"/>
      <c r="C24" s="402"/>
      <c r="D24" s="402"/>
      <c r="E24" s="402"/>
      <c r="F24" s="402"/>
      <c r="G24" s="402"/>
      <c r="H24" s="402"/>
      <c r="I24" s="402"/>
      <c r="J24" s="402"/>
      <c r="K24" s="402"/>
      <c r="L24" s="182"/>
      <c r="M24" s="182"/>
      <c r="N24" s="183"/>
    </row>
    <row r="25" spans="2:14" ht="16.5" customHeight="1" thickBot="1">
      <c r="B25" s="184" t="s">
        <v>1201</v>
      </c>
      <c r="C25" s="185"/>
      <c r="D25" s="185"/>
      <c r="E25" s="185"/>
      <c r="F25" s="185"/>
      <c r="G25" s="185"/>
      <c r="H25" s="185"/>
      <c r="I25" s="185"/>
      <c r="J25" s="185"/>
      <c r="K25" s="185"/>
      <c r="L25" s="185"/>
      <c r="M25" s="185"/>
      <c r="N25" s="186"/>
    </row>
    <row r="26" spans="2:14" ht="13.9" thickBot="1">
      <c r="B26" s="184" t="s">
        <v>1202</v>
      </c>
      <c r="C26" s="185"/>
      <c r="D26" s="185"/>
      <c r="E26" s="185"/>
      <c r="F26" s="185"/>
      <c r="G26" s="185"/>
      <c r="H26" s="185"/>
      <c r="I26" s="185"/>
      <c r="J26" s="185"/>
      <c r="K26" s="185"/>
      <c r="L26" s="185"/>
      <c r="M26" s="185"/>
      <c r="N26" s="186"/>
    </row>
    <row r="27" spans="2:14" ht="13.9" thickBot="1"/>
    <row r="28" spans="2:14">
      <c r="B28" s="187" t="s">
        <v>1203</v>
      </c>
      <c r="C28" s="188"/>
      <c r="D28" s="188"/>
      <c r="E28" s="188"/>
      <c r="F28" s="188"/>
      <c r="G28" s="188"/>
      <c r="H28" s="188"/>
      <c r="I28" s="188"/>
      <c r="J28" s="188"/>
      <c r="K28" s="188"/>
      <c r="L28" s="188"/>
      <c r="M28" s="188"/>
      <c r="N28" s="189"/>
    </row>
    <row r="29" spans="2:14" ht="15" customHeight="1">
      <c r="B29" s="388"/>
      <c r="C29" s="389"/>
      <c r="D29" s="389"/>
      <c r="E29" s="389"/>
      <c r="F29" s="389"/>
      <c r="G29" s="389"/>
      <c r="H29" s="389"/>
      <c r="I29" s="389"/>
      <c r="J29" s="389"/>
      <c r="K29" s="389"/>
      <c r="L29" s="389"/>
      <c r="M29" s="389"/>
      <c r="N29" s="390"/>
    </row>
    <row r="30" spans="2:14" ht="15" customHeight="1">
      <c r="B30" s="388"/>
      <c r="C30" s="389"/>
      <c r="D30" s="389"/>
      <c r="E30" s="389"/>
      <c r="F30" s="389"/>
      <c r="G30" s="389"/>
      <c r="H30" s="389"/>
      <c r="I30" s="389"/>
      <c r="J30" s="389"/>
      <c r="K30" s="389"/>
      <c r="L30" s="389"/>
      <c r="M30" s="389"/>
      <c r="N30" s="390"/>
    </row>
    <row r="31" spans="2:14" ht="15" customHeight="1">
      <c r="B31" s="388"/>
      <c r="C31" s="389"/>
      <c r="D31" s="389"/>
      <c r="E31" s="389"/>
      <c r="F31" s="389"/>
      <c r="G31" s="389"/>
      <c r="H31" s="389"/>
      <c r="I31" s="389"/>
      <c r="J31" s="389"/>
      <c r="K31" s="389"/>
      <c r="L31" s="389"/>
      <c r="M31" s="389"/>
      <c r="N31" s="390"/>
    </row>
    <row r="32" spans="2:14" ht="15" customHeight="1">
      <c r="B32" s="388"/>
      <c r="C32" s="389"/>
      <c r="D32" s="389"/>
      <c r="E32" s="389"/>
      <c r="F32" s="389"/>
      <c r="G32" s="389"/>
      <c r="H32" s="389"/>
      <c r="I32" s="389"/>
      <c r="J32" s="389"/>
      <c r="K32" s="389"/>
      <c r="L32" s="389"/>
      <c r="M32" s="389"/>
      <c r="N32" s="390"/>
    </row>
    <row r="33" spans="2:21" ht="15" customHeight="1" thickBot="1">
      <c r="B33" s="391"/>
      <c r="C33" s="392"/>
      <c r="D33" s="392"/>
      <c r="E33" s="392"/>
      <c r="F33" s="392"/>
      <c r="G33" s="392"/>
      <c r="H33" s="392"/>
      <c r="I33" s="392"/>
      <c r="J33" s="392"/>
      <c r="K33" s="392"/>
      <c r="L33" s="392"/>
      <c r="M33" s="392"/>
      <c r="N33" s="393"/>
    </row>
    <row r="34" spans="2:21" ht="13.9" thickBot="1"/>
    <row r="35" spans="2:21" ht="13.9" thickBot="1">
      <c r="B35" s="173" t="s">
        <v>1204</v>
      </c>
      <c r="C35" s="174"/>
      <c r="D35" s="174"/>
      <c r="E35" s="174"/>
      <c r="F35" s="174"/>
      <c r="G35" s="174"/>
      <c r="H35" s="174"/>
      <c r="I35" s="174"/>
      <c r="J35" s="174"/>
      <c r="K35" s="174"/>
      <c r="L35" s="174"/>
      <c r="M35" s="174"/>
      <c r="N35" s="175"/>
    </row>
    <row r="36" spans="2:21">
      <c r="B36" s="399" t="s">
        <v>1205</v>
      </c>
      <c r="C36" s="400"/>
      <c r="D36" s="400"/>
      <c r="E36" s="400"/>
      <c r="F36" s="400"/>
      <c r="G36" s="400"/>
      <c r="H36" s="400"/>
      <c r="I36" s="400"/>
      <c r="J36" s="400"/>
      <c r="K36" s="400"/>
      <c r="L36" s="177"/>
      <c r="M36" s="177"/>
      <c r="N36" s="190"/>
      <c r="Q36" s="191"/>
      <c r="R36" s="191"/>
      <c r="S36" s="191"/>
      <c r="T36" s="191"/>
      <c r="U36" s="191"/>
    </row>
    <row r="37" spans="2:21" ht="13.9" thickBot="1">
      <c r="B37" s="401"/>
      <c r="C37" s="402"/>
      <c r="D37" s="402"/>
      <c r="E37" s="402"/>
      <c r="F37" s="402"/>
      <c r="G37" s="402"/>
      <c r="H37" s="402"/>
      <c r="I37" s="402"/>
      <c r="J37" s="402"/>
      <c r="K37" s="402"/>
      <c r="L37" s="192"/>
      <c r="M37" s="192"/>
      <c r="N37" s="193"/>
      <c r="Q37" s="191"/>
      <c r="R37" s="191"/>
      <c r="S37" s="191"/>
      <c r="T37" s="191"/>
      <c r="U37" s="191"/>
    </row>
    <row r="38" spans="2:21" ht="14.45" thickBot="1">
      <c r="B38" s="194" t="s">
        <v>1206</v>
      </c>
      <c r="C38" s="156"/>
      <c r="D38" s="156"/>
      <c r="E38" s="156"/>
      <c r="F38" s="156"/>
      <c r="G38" s="156"/>
      <c r="H38" s="156"/>
      <c r="I38" s="156"/>
      <c r="J38" s="156"/>
      <c r="K38" s="156"/>
      <c r="L38" s="195"/>
      <c r="M38" s="195"/>
      <c r="N38" s="196"/>
      <c r="Q38" s="191"/>
      <c r="R38" s="197"/>
      <c r="S38" s="197"/>
      <c r="T38" s="197"/>
      <c r="U38" s="197"/>
    </row>
    <row r="39" spans="2:21" ht="15" customHeight="1" thickBot="1">
      <c r="B39" s="184" t="s">
        <v>1207</v>
      </c>
      <c r="C39" s="185"/>
      <c r="D39" s="185"/>
      <c r="E39" s="185"/>
      <c r="F39" s="185"/>
      <c r="G39" s="185"/>
      <c r="H39" s="185"/>
      <c r="I39" s="185"/>
      <c r="J39" s="185"/>
      <c r="K39" s="185"/>
      <c r="L39" s="198"/>
      <c r="M39" s="198"/>
      <c r="N39" s="199"/>
      <c r="Q39" s="191"/>
      <c r="R39" s="200"/>
      <c r="S39" s="200"/>
      <c r="T39" s="200"/>
      <c r="U39" s="200"/>
    </row>
    <row r="40" spans="2:21" ht="13.9">
      <c r="B40" s="414" t="s">
        <v>1208</v>
      </c>
      <c r="C40" s="415"/>
      <c r="D40" s="415"/>
      <c r="E40" s="415"/>
      <c r="F40" s="415"/>
      <c r="G40" s="415"/>
      <c r="H40" s="415"/>
      <c r="I40" s="415"/>
      <c r="J40" s="415"/>
      <c r="K40" s="415"/>
      <c r="L40" s="195"/>
      <c r="M40" s="195"/>
      <c r="N40" s="196"/>
      <c r="Q40" s="191"/>
      <c r="R40" s="201"/>
      <c r="S40" s="201"/>
      <c r="T40" s="201"/>
      <c r="U40" s="201"/>
    </row>
    <row r="41" spans="2:21" ht="13.9" thickBot="1">
      <c r="B41" s="414"/>
      <c r="C41" s="415"/>
      <c r="D41" s="415"/>
      <c r="E41" s="415"/>
      <c r="F41" s="415"/>
      <c r="G41" s="415"/>
      <c r="H41" s="415"/>
      <c r="I41" s="415"/>
      <c r="J41" s="415"/>
      <c r="K41" s="415"/>
      <c r="L41" s="195"/>
      <c r="M41" s="195"/>
      <c r="N41" s="196"/>
      <c r="Q41" s="191"/>
      <c r="R41" s="200"/>
      <c r="S41" s="200"/>
      <c r="T41" s="200"/>
      <c r="U41" s="200"/>
    </row>
    <row r="42" spans="2:21" ht="13.9">
      <c r="B42" s="399" t="s">
        <v>1209</v>
      </c>
      <c r="C42" s="400"/>
      <c r="D42" s="400"/>
      <c r="E42" s="400"/>
      <c r="F42" s="400"/>
      <c r="G42" s="400"/>
      <c r="H42" s="400"/>
      <c r="I42" s="400"/>
      <c r="J42" s="400"/>
      <c r="K42" s="400"/>
      <c r="L42" s="178"/>
      <c r="M42" s="178"/>
      <c r="N42" s="179"/>
      <c r="Q42" s="191"/>
      <c r="R42" s="201"/>
      <c r="S42" s="201"/>
      <c r="T42" s="201"/>
      <c r="U42" s="201"/>
    </row>
    <row r="43" spans="2:21" ht="13.9" thickBot="1">
      <c r="B43" s="401"/>
      <c r="C43" s="402"/>
      <c r="D43" s="402"/>
      <c r="E43" s="402"/>
      <c r="F43" s="402"/>
      <c r="G43" s="402"/>
      <c r="H43" s="402"/>
      <c r="I43" s="402"/>
      <c r="J43" s="402"/>
      <c r="K43" s="402"/>
      <c r="L43" s="182"/>
      <c r="M43" s="182"/>
      <c r="N43" s="183"/>
      <c r="Q43" s="191"/>
      <c r="R43" s="200"/>
      <c r="S43" s="200"/>
      <c r="T43" s="200"/>
      <c r="U43" s="200"/>
    </row>
    <row r="44" spans="2:21" ht="17.25" customHeight="1" thickBot="1">
      <c r="B44" s="194" t="s">
        <v>1210</v>
      </c>
      <c r="C44" s="156"/>
      <c r="D44" s="156"/>
      <c r="E44" s="156"/>
      <c r="F44" s="156"/>
      <c r="G44" s="156"/>
      <c r="H44" s="156"/>
      <c r="I44" s="156"/>
      <c r="J44" s="156"/>
      <c r="K44" s="156"/>
      <c r="L44" s="156"/>
      <c r="M44" s="156"/>
      <c r="N44" s="202"/>
      <c r="Q44" s="191"/>
      <c r="R44" s="201"/>
      <c r="S44" s="201"/>
      <c r="T44" s="201"/>
      <c r="U44" s="201"/>
    </row>
    <row r="45" spans="2:21" ht="15" customHeight="1" thickBot="1">
      <c r="B45" s="184" t="s">
        <v>1202</v>
      </c>
      <c r="C45" s="185"/>
      <c r="D45" s="185"/>
      <c r="E45" s="185"/>
      <c r="F45" s="185"/>
      <c r="G45" s="185"/>
      <c r="H45" s="185"/>
      <c r="I45" s="185"/>
      <c r="J45" s="185"/>
      <c r="K45" s="185"/>
      <c r="L45" s="185"/>
      <c r="M45" s="185"/>
      <c r="N45" s="186"/>
      <c r="Q45" s="191"/>
      <c r="R45" s="200"/>
      <c r="S45" s="200"/>
      <c r="T45" s="200"/>
      <c r="U45" s="200"/>
    </row>
    <row r="46" spans="2:21" ht="13.9" thickBot="1">
      <c r="Q46" s="191"/>
      <c r="R46" s="200"/>
      <c r="S46" s="200"/>
      <c r="T46" s="200"/>
      <c r="U46" s="200"/>
    </row>
    <row r="47" spans="2:21" ht="13.9">
      <c r="B47" s="187" t="s">
        <v>1203</v>
      </c>
      <c r="C47" s="188"/>
      <c r="D47" s="188"/>
      <c r="E47" s="188"/>
      <c r="F47" s="188"/>
      <c r="G47" s="188"/>
      <c r="H47" s="188"/>
      <c r="I47" s="188"/>
      <c r="J47" s="188"/>
      <c r="K47" s="188"/>
      <c r="L47" s="188"/>
      <c r="M47" s="188"/>
      <c r="N47" s="189"/>
      <c r="Q47" s="191"/>
      <c r="R47" s="201"/>
      <c r="S47" s="201"/>
      <c r="T47" s="201"/>
      <c r="U47" s="201"/>
    </row>
    <row r="48" spans="2:21" ht="13.9">
      <c r="B48" s="388"/>
      <c r="C48" s="389"/>
      <c r="D48" s="389"/>
      <c r="E48" s="389"/>
      <c r="F48" s="389"/>
      <c r="G48" s="389"/>
      <c r="H48" s="389"/>
      <c r="I48" s="389"/>
      <c r="J48" s="389"/>
      <c r="K48" s="389"/>
      <c r="L48" s="389"/>
      <c r="M48" s="389"/>
      <c r="N48" s="390"/>
      <c r="Q48" s="191"/>
      <c r="R48" s="201"/>
      <c r="S48" s="201"/>
      <c r="T48" s="201"/>
      <c r="U48" s="201"/>
    </row>
    <row r="49" spans="2:21" ht="13.9">
      <c r="B49" s="388"/>
      <c r="C49" s="389"/>
      <c r="D49" s="389"/>
      <c r="E49" s="389"/>
      <c r="F49" s="389"/>
      <c r="G49" s="389"/>
      <c r="H49" s="389"/>
      <c r="I49" s="389"/>
      <c r="J49" s="389"/>
      <c r="K49" s="389"/>
      <c r="L49" s="389"/>
      <c r="M49" s="389"/>
      <c r="N49" s="390"/>
      <c r="Q49" s="191"/>
      <c r="R49" s="201"/>
      <c r="S49" s="201"/>
      <c r="T49" s="201"/>
      <c r="U49" s="201"/>
    </row>
    <row r="50" spans="2:21" ht="13.9">
      <c r="B50" s="388"/>
      <c r="C50" s="389"/>
      <c r="D50" s="389"/>
      <c r="E50" s="389"/>
      <c r="F50" s="389"/>
      <c r="G50" s="389"/>
      <c r="H50" s="389"/>
      <c r="I50" s="389"/>
      <c r="J50" s="389"/>
      <c r="K50" s="389"/>
      <c r="L50" s="389"/>
      <c r="M50" s="389"/>
      <c r="N50" s="390"/>
      <c r="Q50" s="191"/>
      <c r="R50" s="201"/>
      <c r="S50" s="201"/>
      <c r="T50" s="201"/>
      <c r="U50" s="201"/>
    </row>
    <row r="51" spans="2:21" ht="15" customHeight="1">
      <c r="B51" s="388"/>
      <c r="C51" s="389"/>
      <c r="D51" s="389"/>
      <c r="E51" s="389"/>
      <c r="F51" s="389"/>
      <c r="G51" s="389"/>
      <c r="H51" s="389"/>
      <c r="I51" s="389"/>
      <c r="J51" s="389"/>
      <c r="K51" s="389"/>
      <c r="L51" s="389"/>
      <c r="M51" s="389"/>
      <c r="N51" s="390"/>
      <c r="Q51" s="191"/>
      <c r="R51" s="191"/>
      <c r="S51" s="191"/>
      <c r="T51" s="191"/>
      <c r="U51" s="191"/>
    </row>
    <row r="52" spans="2:21" ht="14.45" thickBot="1">
      <c r="B52" s="391"/>
      <c r="C52" s="392"/>
      <c r="D52" s="392"/>
      <c r="E52" s="392"/>
      <c r="F52" s="392"/>
      <c r="G52" s="392"/>
      <c r="H52" s="392"/>
      <c r="I52" s="392"/>
      <c r="J52" s="392"/>
      <c r="K52" s="392"/>
      <c r="L52" s="392"/>
      <c r="M52" s="392"/>
      <c r="N52" s="393"/>
      <c r="Q52" s="191"/>
      <c r="R52" s="197"/>
      <c r="S52" s="197"/>
      <c r="T52" s="197"/>
      <c r="U52" s="197"/>
    </row>
    <row r="53" spans="2:21" ht="13.9" thickBot="1">
      <c r="Q53" s="191"/>
      <c r="R53" s="191"/>
      <c r="S53" s="191"/>
      <c r="T53" s="191"/>
      <c r="U53" s="191"/>
    </row>
    <row r="54" spans="2:21" ht="14.45" thickBot="1">
      <c r="B54" s="173" t="s">
        <v>1211</v>
      </c>
      <c r="C54" s="174"/>
      <c r="D54" s="174"/>
      <c r="E54" s="174"/>
      <c r="F54" s="174"/>
      <c r="G54" s="174"/>
      <c r="H54" s="174"/>
      <c r="I54" s="174"/>
      <c r="J54" s="174"/>
      <c r="K54" s="174"/>
      <c r="L54" s="174"/>
      <c r="M54" s="174"/>
      <c r="N54" s="175"/>
      <c r="Q54" s="191"/>
      <c r="R54" s="197"/>
      <c r="S54" s="197"/>
      <c r="T54" s="197"/>
      <c r="U54" s="197"/>
    </row>
    <row r="55" spans="2:21">
      <c r="B55" s="399" t="s">
        <v>1205</v>
      </c>
      <c r="C55" s="400"/>
      <c r="D55" s="400"/>
      <c r="E55" s="400"/>
      <c r="F55" s="400"/>
      <c r="G55" s="400"/>
      <c r="H55" s="400"/>
      <c r="I55" s="400"/>
      <c r="J55" s="400"/>
      <c r="K55" s="400"/>
      <c r="L55" s="177"/>
      <c r="M55" s="177"/>
      <c r="N55" s="190"/>
    </row>
    <row r="56" spans="2:21" ht="13.9" thickBot="1">
      <c r="B56" s="401"/>
      <c r="C56" s="402"/>
      <c r="D56" s="402"/>
      <c r="E56" s="402"/>
      <c r="F56" s="402"/>
      <c r="G56" s="402"/>
      <c r="H56" s="402"/>
      <c r="I56" s="402"/>
      <c r="J56" s="402"/>
      <c r="K56" s="402"/>
      <c r="L56" s="192"/>
      <c r="M56" s="192"/>
      <c r="N56" s="193"/>
    </row>
    <row r="57" spans="2:21" ht="14.25" customHeight="1" thickBot="1">
      <c r="B57" s="184" t="s">
        <v>1206</v>
      </c>
      <c r="C57" s="185"/>
      <c r="D57" s="185"/>
      <c r="E57" s="185"/>
      <c r="F57" s="185"/>
      <c r="G57" s="185"/>
      <c r="H57" s="185"/>
      <c r="I57" s="185"/>
      <c r="J57" s="185"/>
      <c r="K57" s="185"/>
      <c r="L57" s="185"/>
      <c r="M57" s="185"/>
      <c r="N57" s="186"/>
    </row>
    <row r="58" spans="2:21" ht="15.75" customHeight="1" thickBot="1">
      <c r="B58" s="184" t="s">
        <v>1207</v>
      </c>
      <c r="C58" s="185"/>
      <c r="D58" s="185"/>
      <c r="E58" s="185"/>
      <c r="F58" s="185"/>
      <c r="G58" s="185"/>
      <c r="H58" s="185"/>
      <c r="I58" s="185"/>
      <c r="J58" s="185"/>
      <c r="K58" s="185"/>
      <c r="L58" s="198"/>
      <c r="M58" s="198"/>
      <c r="N58" s="199"/>
    </row>
    <row r="59" spans="2:21">
      <c r="B59" s="399" t="s">
        <v>1212</v>
      </c>
      <c r="C59" s="400"/>
      <c r="D59" s="400"/>
      <c r="E59" s="400"/>
      <c r="F59" s="400"/>
      <c r="G59" s="400"/>
      <c r="H59" s="400"/>
      <c r="I59" s="400"/>
      <c r="J59" s="400"/>
      <c r="K59" s="400"/>
      <c r="L59" s="178"/>
      <c r="M59" s="178"/>
      <c r="N59" s="179"/>
    </row>
    <row r="60" spans="2:21" ht="13.9" thickBot="1">
      <c r="B60" s="401"/>
      <c r="C60" s="402"/>
      <c r="D60" s="402"/>
      <c r="E60" s="402"/>
      <c r="F60" s="402"/>
      <c r="G60" s="402"/>
      <c r="H60" s="402"/>
      <c r="I60" s="402"/>
      <c r="J60" s="402"/>
      <c r="K60" s="402"/>
      <c r="L60" s="192"/>
      <c r="M60" s="192"/>
      <c r="N60" s="193"/>
    </row>
    <row r="61" spans="2:21">
      <c r="B61" s="399" t="s">
        <v>1213</v>
      </c>
      <c r="C61" s="400"/>
      <c r="D61" s="400"/>
      <c r="E61" s="400"/>
      <c r="F61" s="400"/>
      <c r="G61" s="400"/>
      <c r="H61" s="400"/>
      <c r="I61" s="400"/>
      <c r="J61" s="400"/>
      <c r="K61" s="400"/>
      <c r="L61" s="178"/>
      <c r="M61" s="178"/>
      <c r="N61" s="179"/>
    </row>
    <row r="62" spans="2:21" ht="13.9" thickBot="1">
      <c r="B62" s="401"/>
      <c r="C62" s="402"/>
      <c r="D62" s="402"/>
      <c r="E62" s="402"/>
      <c r="F62" s="402"/>
      <c r="G62" s="402"/>
      <c r="H62" s="402"/>
      <c r="I62" s="402"/>
      <c r="J62" s="402"/>
      <c r="K62" s="402"/>
      <c r="L62" s="192"/>
      <c r="M62" s="192"/>
      <c r="N62" s="193"/>
    </row>
    <row r="63" spans="2:21" ht="13.9" thickBot="1">
      <c r="B63" s="184" t="s">
        <v>1210</v>
      </c>
      <c r="C63" s="185"/>
      <c r="D63" s="185"/>
      <c r="E63" s="185"/>
      <c r="F63" s="185"/>
      <c r="G63" s="185"/>
      <c r="H63" s="185"/>
      <c r="I63" s="185"/>
      <c r="J63" s="185"/>
      <c r="K63" s="185"/>
      <c r="L63" s="198"/>
      <c r="M63" s="198"/>
      <c r="N63" s="199"/>
    </row>
    <row r="64" spans="2:21" ht="13.9" thickBot="1">
      <c r="B64" s="203" t="s">
        <v>1202</v>
      </c>
      <c r="C64" s="192"/>
      <c r="D64" s="192"/>
      <c r="E64" s="192"/>
      <c r="F64" s="192"/>
      <c r="G64" s="192"/>
      <c r="H64" s="192"/>
      <c r="I64" s="192"/>
      <c r="J64" s="192"/>
      <c r="K64" s="192"/>
      <c r="L64" s="192"/>
      <c r="M64" s="192"/>
      <c r="N64" s="193"/>
    </row>
    <row r="65" spans="2:14" ht="13.9" thickBot="1"/>
    <row r="66" spans="2:14">
      <c r="B66" s="187" t="s">
        <v>1203</v>
      </c>
      <c r="C66" s="188"/>
      <c r="D66" s="188"/>
      <c r="E66" s="188"/>
      <c r="F66" s="188"/>
      <c r="G66" s="188"/>
      <c r="H66" s="188"/>
      <c r="I66" s="188"/>
      <c r="J66" s="188"/>
      <c r="K66" s="188"/>
      <c r="L66" s="188"/>
      <c r="M66" s="188"/>
      <c r="N66" s="189"/>
    </row>
    <row r="67" spans="2:14" ht="15" customHeight="1">
      <c r="B67" s="388"/>
      <c r="C67" s="389"/>
      <c r="D67" s="389"/>
      <c r="E67" s="389"/>
      <c r="F67" s="389"/>
      <c r="G67" s="389"/>
      <c r="H67" s="389"/>
      <c r="I67" s="389"/>
      <c r="J67" s="389"/>
      <c r="K67" s="389"/>
      <c r="L67" s="389"/>
      <c r="M67" s="389"/>
      <c r="N67" s="390"/>
    </row>
    <row r="68" spans="2:14" ht="15" customHeight="1">
      <c r="B68" s="388"/>
      <c r="C68" s="389"/>
      <c r="D68" s="389"/>
      <c r="E68" s="389"/>
      <c r="F68" s="389"/>
      <c r="G68" s="389"/>
      <c r="H68" s="389"/>
      <c r="I68" s="389"/>
      <c r="J68" s="389"/>
      <c r="K68" s="389"/>
      <c r="L68" s="389"/>
      <c r="M68" s="389"/>
      <c r="N68" s="390"/>
    </row>
    <row r="69" spans="2:14" ht="15" customHeight="1">
      <c r="B69" s="388"/>
      <c r="C69" s="389"/>
      <c r="D69" s="389"/>
      <c r="E69" s="389"/>
      <c r="F69" s="389"/>
      <c r="G69" s="389"/>
      <c r="H69" s="389"/>
      <c r="I69" s="389"/>
      <c r="J69" s="389"/>
      <c r="K69" s="389"/>
      <c r="L69" s="389"/>
      <c r="M69" s="389"/>
      <c r="N69" s="390"/>
    </row>
    <row r="70" spans="2:14" ht="15" customHeight="1">
      <c r="B70" s="388"/>
      <c r="C70" s="389"/>
      <c r="D70" s="389"/>
      <c r="E70" s="389"/>
      <c r="F70" s="389"/>
      <c r="G70" s="389"/>
      <c r="H70" s="389"/>
      <c r="I70" s="389"/>
      <c r="J70" s="389"/>
      <c r="K70" s="389"/>
      <c r="L70" s="389"/>
      <c r="M70" s="389"/>
      <c r="N70" s="390"/>
    </row>
    <row r="71" spans="2:14" ht="15" customHeight="1" thickBot="1">
      <c r="B71" s="391"/>
      <c r="C71" s="392"/>
      <c r="D71" s="392"/>
      <c r="E71" s="392"/>
      <c r="F71" s="392"/>
      <c r="G71" s="392"/>
      <c r="H71" s="392"/>
      <c r="I71" s="392"/>
      <c r="J71" s="392"/>
      <c r="K71" s="392"/>
      <c r="L71" s="392"/>
      <c r="M71" s="392"/>
      <c r="N71" s="393"/>
    </row>
    <row r="72" spans="2:14" ht="13.9" thickBot="1"/>
    <row r="73" spans="2:14" ht="13.9" thickBot="1">
      <c r="B73" s="173" t="s">
        <v>1214</v>
      </c>
      <c r="C73" s="174"/>
      <c r="D73" s="174"/>
      <c r="E73" s="174"/>
      <c r="F73" s="174"/>
      <c r="G73" s="174"/>
      <c r="H73" s="174"/>
      <c r="I73" s="174"/>
      <c r="J73" s="174"/>
      <c r="K73" s="174"/>
      <c r="L73" s="174"/>
      <c r="M73" s="174"/>
      <c r="N73" s="175"/>
    </row>
    <row r="74" spans="2:14" ht="13.9" thickBot="1">
      <c r="B74" s="176" t="s">
        <v>1215</v>
      </c>
      <c r="C74" s="177"/>
      <c r="D74" s="177"/>
      <c r="E74" s="177"/>
      <c r="F74" s="177"/>
      <c r="G74" s="177"/>
      <c r="H74" s="177"/>
      <c r="I74" s="177"/>
      <c r="J74" s="177"/>
      <c r="K74" s="177"/>
      <c r="L74" s="178"/>
      <c r="M74" s="178"/>
      <c r="N74" s="179"/>
    </row>
    <row r="75" spans="2:14" ht="12.75" customHeight="1">
      <c r="B75" s="204" t="s">
        <v>1216</v>
      </c>
      <c r="C75" s="205"/>
      <c r="D75" s="205"/>
      <c r="E75" s="205"/>
      <c r="F75" s="205"/>
      <c r="G75" s="205"/>
      <c r="H75" s="205"/>
      <c r="I75" s="205"/>
      <c r="J75" s="205"/>
      <c r="K75" s="205"/>
      <c r="L75" s="205"/>
      <c r="M75" s="205"/>
      <c r="N75" s="206"/>
    </row>
    <row r="76" spans="2:14">
      <c r="B76" s="207" t="s">
        <v>1217</v>
      </c>
      <c r="C76" s="208"/>
      <c r="D76" s="208"/>
      <c r="E76" s="208"/>
      <c r="F76" s="208"/>
      <c r="G76" s="208"/>
      <c r="H76" s="208"/>
      <c r="I76" s="208"/>
      <c r="J76" s="208"/>
      <c r="K76" s="208"/>
      <c r="L76" s="208"/>
      <c r="M76" s="208"/>
      <c r="N76" s="209"/>
    </row>
    <row r="77" spans="2:14">
      <c r="B77" s="207" t="s">
        <v>1218</v>
      </c>
      <c r="C77" s="208"/>
      <c r="D77" s="208"/>
      <c r="E77" s="208"/>
      <c r="F77" s="208"/>
      <c r="G77" s="208"/>
      <c r="H77" s="208"/>
      <c r="I77" s="208"/>
      <c r="J77" s="208"/>
      <c r="K77" s="208"/>
      <c r="L77" s="208"/>
      <c r="M77" s="208"/>
      <c r="N77" s="209"/>
    </row>
    <row r="78" spans="2:14">
      <c r="B78" s="207" t="s">
        <v>1219</v>
      </c>
      <c r="C78" s="208"/>
      <c r="D78" s="208"/>
      <c r="E78" s="208"/>
      <c r="F78" s="208"/>
      <c r="G78" s="208"/>
      <c r="H78" s="208"/>
      <c r="I78" s="208"/>
      <c r="J78" s="208"/>
      <c r="K78" s="208"/>
      <c r="L78" s="208"/>
      <c r="M78" s="208"/>
      <c r="N78" s="209"/>
    </row>
    <row r="79" spans="2:14" ht="13.9" thickBot="1">
      <c r="B79" s="210" t="s">
        <v>1220</v>
      </c>
      <c r="C79" s="211"/>
      <c r="D79" s="211"/>
      <c r="E79" s="211"/>
      <c r="F79" s="211"/>
      <c r="G79" s="211"/>
      <c r="H79" s="211"/>
      <c r="I79" s="211"/>
      <c r="J79" s="211"/>
      <c r="K79" s="211"/>
      <c r="L79" s="211"/>
      <c r="M79" s="211"/>
      <c r="N79" s="212"/>
    </row>
    <row r="80" spans="2:14">
      <c r="B80" s="414" t="s">
        <v>1221</v>
      </c>
      <c r="C80" s="415"/>
      <c r="D80" s="415"/>
      <c r="E80" s="415"/>
      <c r="F80" s="415"/>
      <c r="G80" s="415"/>
      <c r="H80" s="415"/>
      <c r="I80" s="415"/>
      <c r="J80" s="415"/>
      <c r="K80" s="415"/>
      <c r="L80" s="195"/>
      <c r="M80" s="195"/>
      <c r="N80" s="196"/>
    </row>
    <row r="81" spans="2:14" ht="27" customHeight="1" thickBot="1">
      <c r="B81" s="401"/>
      <c r="C81" s="402"/>
      <c r="D81" s="402"/>
      <c r="E81" s="402"/>
      <c r="F81" s="402"/>
      <c r="G81" s="402"/>
      <c r="H81" s="402"/>
      <c r="I81" s="402"/>
      <c r="J81" s="402"/>
      <c r="K81" s="402"/>
      <c r="L81" s="182"/>
      <c r="M81" s="182"/>
      <c r="N81" s="183"/>
    </row>
    <row r="82" spans="2:14" ht="13.9" thickBot="1">
      <c r="B82" s="203" t="s">
        <v>1201</v>
      </c>
      <c r="C82" s="192"/>
      <c r="D82" s="192"/>
      <c r="E82" s="192"/>
      <c r="F82" s="192"/>
      <c r="G82" s="192"/>
      <c r="H82" s="192"/>
      <c r="I82" s="192"/>
      <c r="J82" s="192"/>
      <c r="K82" s="192"/>
      <c r="L82" s="182"/>
      <c r="M82" s="182"/>
      <c r="N82" s="183"/>
    </row>
    <row r="83" spans="2:14" ht="13.9" thickBot="1">
      <c r="B83" s="203" t="s">
        <v>1202</v>
      </c>
      <c r="C83" s="192"/>
      <c r="D83" s="192"/>
      <c r="E83" s="192"/>
      <c r="F83" s="192"/>
      <c r="G83" s="192"/>
      <c r="H83" s="192"/>
      <c r="I83" s="192"/>
      <c r="J83" s="192"/>
      <c r="K83" s="192"/>
      <c r="L83" s="192"/>
      <c r="M83" s="192"/>
      <c r="N83" s="193"/>
    </row>
    <row r="84" spans="2:14" ht="13.9" thickBot="1"/>
    <row r="85" spans="2:14">
      <c r="B85" s="187" t="s">
        <v>1203</v>
      </c>
      <c r="C85" s="188"/>
      <c r="D85" s="188"/>
      <c r="E85" s="188"/>
      <c r="F85" s="188"/>
      <c r="G85" s="188"/>
      <c r="H85" s="188"/>
      <c r="I85" s="188"/>
      <c r="J85" s="188"/>
      <c r="K85" s="188"/>
      <c r="L85" s="188"/>
      <c r="M85" s="188"/>
      <c r="N85" s="189"/>
    </row>
    <row r="86" spans="2:14" ht="15" customHeight="1">
      <c r="B86" s="388"/>
      <c r="C86" s="389"/>
      <c r="D86" s="389"/>
      <c r="E86" s="389"/>
      <c r="F86" s="389"/>
      <c r="G86" s="389"/>
      <c r="H86" s="389"/>
      <c r="I86" s="389"/>
      <c r="J86" s="389"/>
      <c r="K86" s="389"/>
      <c r="L86" s="389"/>
      <c r="M86" s="389"/>
      <c r="N86" s="390"/>
    </row>
    <row r="87" spans="2:14" ht="15" customHeight="1">
      <c r="B87" s="388"/>
      <c r="C87" s="389"/>
      <c r="D87" s="389"/>
      <c r="E87" s="389"/>
      <c r="F87" s="389"/>
      <c r="G87" s="389"/>
      <c r="H87" s="389"/>
      <c r="I87" s="389"/>
      <c r="J87" s="389"/>
      <c r="K87" s="389"/>
      <c r="L87" s="389"/>
      <c r="M87" s="389"/>
      <c r="N87" s="390"/>
    </row>
    <row r="88" spans="2:14" ht="15" customHeight="1">
      <c r="B88" s="388"/>
      <c r="C88" s="389"/>
      <c r="D88" s="389"/>
      <c r="E88" s="389"/>
      <c r="F88" s="389"/>
      <c r="G88" s="389"/>
      <c r="H88" s="389"/>
      <c r="I88" s="389"/>
      <c r="J88" s="389"/>
      <c r="K88" s="389"/>
      <c r="L88" s="389"/>
      <c r="M88" s="389"/>
      <c r="N88" s="390"/>
    </row>
    <row r="89" spans="2:14" ht="15" customHeight="1">
      <c r="B89" s="388"/>
      <c r="C89" s="389"/>
      <c r="D89" s="389"/>
      <c r="E89" s="389"/>
      <c r="F89" s="389"/>
      <c r="G89" s="389"/>
      <c r="H89" s="389"/>
      <c r="I89" s="389"/>
      <c r="J89" s="389"/>
      <c r="K89" s="389"/>
      <c r="L89" s="389"/>
      <c r="M89" s="389"/>
      <c r="N89" s="390"/>
    </row>
    <row r="90" spans="2:14" ht="15" customHeight="1" thickBot="1">
      <c r="B90" s="391"/>
      <c r="C90" s="392"/>
      <c r="D90" s="392"/>
      <c r="E90" s="392"/>
      <c r="F90" s="392"/>
      <c r="G90" s="392"/>
      <c r="H90" s="392"/>
      <c r="I90" s="392"/>
      <c r="J90" s="392"/>
      <c r="K90" s="392"/>
      <c r="L90" s="392"/>
      <c r="M90" s="392"/>
      <c r="N90" s="393"/>
    </row>
    <row r="91" spans="2:14" ht="15" customHeight="1" thickBot="1"/>
    <row r="92" spans="2:14" ht="15" customHeight="1" thickBot="1">
      <c r="B92" s="173" t="s">
        <v>1222</v>
      </c>
      <c r="C92" s="174"/>
      <c r="D92" s="174"/>
      <c r="E92" s="174"/>
      <c r="F92" s="174"/>
      <c r="G92" s="174"/>
      <c r="H92" s="174"/>
      <c r="I92" s="174"/>
      <c r="J92" s="174"/>
      <c r="K92" s="174"/>
      <c r="L92" s="174"/>
      <c r="M92" s="174"/>
      <c r="N92" s="175"/>
    </row>
    <row r="93" spans="2:14" ht="15" customHeight="1" thickBot="1">
      <c r="B93" s="176" t="s">
        <v>1223</v>
      </c>
      <c r="C93" s="177"/>
      <c r="D93" s="177"/>
      <c r="E93" s="177"/>
      <c r="F93" s="177"/>
      <c r="G93" s="177"/>
      <c r="H93" s="177"/>
      <c r="I93" s="177"/>
      <c r="J93" s="177"/>
      <c r="K93" s="177"/>
      <c r="L93" s="178"/>
      <c r="M93" s="178"/>
      <c r="N93" s="179"/>
    </row>
    <row r="94" spans="2:14" ht="15" customHeight="1">
      <c r="B94" s="204" t="s">
        <v>1224</v>
      </c>
      <c r="C94" s="205"/>
      <c r="D94" s="205"/>
      <c r="E94" s="205"/>
      <c r="F94" s="205"/>
      <c r="G94" s="205"/>
      <c r="H94" s="205"/>
      <c r="I94" s="205"/>
      <c r="J94" s="205"/>
      <c r="K94" s="205"/>
      <c r="L94" s="205"/>
      <c r="M94" s="205"/>
      <c r="N94" s="206"/>
    </row>
    <row r="95" spans="2:14" ht="15" customHeight="1">
      <c r="B95" s="207" t="s">
        <v>1225</v>
      </c>
      <c r="C95" s="208"/>
      <c r="D95" s="208"/>
      <c r="E95" s="208"/>
      <c r="F95" s="208"/>
      <c r="G95" s="208"/>
      <c r="H95" s="208"/>
      <c r="I95" s="208"/>
      <c r="J95" s="208"/>
      <c r="K95" s="208"/>
      <c r="L95" s="208"/>
      <c r="M95" s="208"/>
      <c r="N95" s="209"/>
    </row>
    <row r="96" spans="2:14" ht="15" customHeight="1">
      <c r="B96" s="207" t="s">
        <v>1226</v>
      </c>
      <c r="C96" s="208"/>
      <c r="D96" s="208"/>
      <c r="E96" s="208"/>
      <c r="F96" s="208"/>
      <c r="G96" s="208"/>
      <c r="H96" s="208"/>
      <c r="I96" s="208"/>
      <c r="J96" s="208"/>
      <c r="K96" s="208"/>
      <c r="L96" s="208"/>
      <c r="M96" s="208"/>
      <c r="N96" s="209"/>
    </row>
    <row r="97" spans="2:14" ht="15" customHeight="1">
      <c r="B97" s="207" t="s">
        <v>1227</v>
      </c>
      <c r="C97" s="208"/>
      <c r="D97" s="208"/>
      <c r="E97" s="208"/>
      <c r="F97" s="208"/>
      <c r="G97" s="208"/>
      <c r="H97" s="208"/>
      <c r="I97" s="208"/>
      <c r="J97" s="208"/>
      <c r="K97" s="208"/>
      <c r="L97" s="208"/>
      <c r="M97" s="208"/>
      <c r="N97" s="209"/>
    </row>
    <row r="98" spans="2:14" ht="15" customHeight="1">
      <c r="B98" s="207" t="s">
        <v>1228</v>
      </c>
      <c r="C98" s="208"/>
      <c r="D98" s="208"/>
      <c r="E98" s="208"/>
      <c r="F98" s="208"/>
      <c r="G98" s="208"/>
      <c r="H98" s="208"/>
      <c r="I98" s="208"/>
      <c r="J98" s="208"/>
      <c r="K98" s="208"/>
      <c r="L98" s="208"/>
      <c r="M98" s="208"/>
      <c r="N98" s="209"/>
    </row>
    <row r="99" spans="2:14" ht="15" customHeight="1">
      <c r="B99" s="207" t="s">
        <v>1229</v>
      </c>
      <c r="C99" s="208"/>
      <c r="D99" s="208"/>
      <c r="E99" s="208"/>
      <c r="F99" s="208"/>
      <c r="G99" s="208"/>
      <c r="H99" s="208"/>
      <c r="I99" s="208"/>
      <c r="J99" s="208"/>
      <c r="K99" s="208"/>
      <c r="L99" s="208"/>
      <c r="M99" s="208"/>
      <c r="N99" s="209"/>
    </row>
    <row r="100" spans="2:14" ht="15" customHeight="1" thickBot="1">
      <c r="B100" s="210" t="s">
        <v>1230</v>
      </c>
      <c r="C100" s="211"/>
      <c r="D100" s="211"/>
      <c r="E100" s="211"/>
      <c r="F100" s="211"/>
      <c r="G100" s="211"/>
      <c r="H100" s="211"/>
      <c r="I100" s="211"/>
      <c r="J100" s="211"/>
      <c r="K100" s="211"/>
      <c r="L100" s="211"/>
      <c r="M100" s="211"/>
      <c r="N100" s="212"/>
    </row>
    <row r="101" spans="2:14" ht="15" customHeight="1">
      <c r="B101" s="414" t="s">
        <v>1231</v>
      </c>
      <c r="C101" s="415"/>
      <c r="D101" s="415"/>
      <c r="E101" s="415"/>
      <c r="F101" s="415"/>
      <c r="G101" s="415"/>
      <c r="H101" s="415"/>
      <c r="I101" s="415"/>
      <c r="J101" s="415"/>
      <c r="K101" s="415"/>
      <c r="L101" s="195"/>
      <c r="M101" s="195"/>
      <c r="N101" s="196"/>
    </row>
    <row r="102" spans="2:14" ht="15" customHeight="1" thickBot="1">
      <c r="B102" s="401"/>
      <c r="C102" s="402"/>
      <c r="D102" s="402"/>
      <c r="E102" s="402"/>
      <c r="F102" s="402"/>
      <c r="G102" s="402"/>
      <c r="H102" s="402"/>
      <c r="I102" s="402"/>
      <c r="J102" s="402"/>
      <c r="K102" s="402"/>
      <c r="L102" s="182"/>
      <c r="M102" s="182"/>
      <c r="N102" s="183"/>
    </row>
    <row r="103" spans="2:14" ht="15" customHeight="1" thickBot="1">
      <c r="B103" s="203" t="s">
        <v>1201</v>
      </c>
      <c r="C103" s="192"/>
      <c r="D103" s="192"/>
      <c r="E103" s="192"/>
      <c r="F103" s="192"/>
      <c r="G103" s="192"/>
      <c r="H103" s="192"/>
      <c r="I103" s="192"/>
      <c r="J103" s="192"/>
      <c r="K103" s="192"/>
      <c r="L103" s="182"/>
      <c r="M103" s="182"/>
      <c r="N103" s="183"/>
    </row>
    <row r="104" spans="2:14" ht="15" customHeight="1" thickBot="1">
      <c r="B104" s="203" t="s">
        <v>1202</v>
      </c>
      <c r="C104" s="192"/>
      <c r="D104" s="192"/>
      <c r="E104" s="192"/>
      <c r="F104" s="192"/>
      <c r="G104" s="192"/>
      <c r="H104" s="192"/>
      <c r="I104" s="192"/>
      <c r="J104" s="192"/>
      <c r="K104" s="192"/>
      <c r="L104" s="192"/>
      <c r="M104" s="192"/>
      <c r="N104" s="193"/>
    </row>
    <row r="105" spans="2:14" ht="15" customHeight="1" thickBot="1"/>
    <row r="106" spans="2:14" ht="15" customHeight="1">
      <c r="B106" s="187" t="s">
        <v>1203</v>
      </c>
      <c r="C106" s="188"/>
      <c r="D106" s="188"/>
      <c r="E106" s="188"/>
      <c r="F106" s="188"/>
      <c r="G106" s="188"/>
      <c r="H106" s="188"/>
      <c r="I106" s="188"/>
      <c r="J106" s="188"/>
      <c r="K106" s="188"/>
      <c r="L106" s="188"/>
      <c r="M106" s="188"/>
      <c r="N106" s="189"/>
    </row>
    <row r="107" spans="2:14" ht="15" customHeight="1">
      <c r="B107" s="388"/>
      <c r="C107" s="389"/>
      <c r="D107" s="389"/>
      <c r="E107" s="389"/>
      <c r="F107" s="389"/>
      <c r="G107" s="389"/>
      <c r="H107" s="389"/>
      <c r="I107" s="389"/>
      <c r="J107" s="389"/>
      <c r="K107" s="389"/>
      <c r="L107" s="389"/>
      <c r="M107" s="389"/>
      <c r="N107" s="390"/>
    </row>
    <row r="108" spans="2:14" ht="15" customHeight="1">
      <c r="B108" s="388"/>
      <c r="C108" s="389"/>
      <c r="D108" s="389"/>
      <c r="E108" s="389"/>
      <c r="F108" s="389"/>
      <c r="G108" s="389"/>
      <c r="H108" s="389"/>
      <c r="I108" s="389"/>
      <c r="J108" s="389"/>
      <c r="K108" s="389"/>
      <c r="L108" s="389"/>
      <c r="M108" s="389"/>
      <c r="N108" s="390"/>
    </row>
    <row r="109" spans="2:14" ht="15" customHeight="1">
      <c r="B109" s="388"/>
      <c r="C109" s="389"/>
      <c r="D109" s="389"/>
      <c r="E109" s="389"/>
      <c r="F109" s="389"/>
      <c r="G109" s="389"/>
      <c r="H109" s="389"/>
      <c r="I109" s="389"/>
      <c r="J109" s="389"/>
      <c r="K109" s="389"/>
      <c r="L109" s="389"/>
      <c r="M109" s="389"/>
      <c r="N109" s="390"/>
    </row>
    <row r="110" spans="2:14" ht="15" customHeight="1">
      <c r="B110" s="388"/>
      <c r="C110" s="389"/>
      <c r="D110" s="389"/>
      <c r="E110" s="389"/>
      <c r="F110" s="389"/>
      <c r="G110" s="389"/>
      <c r="H110" s="389"/>
      <c r="I110" s="389"/>
      <c r="J110" s="389"/>
      <c r="K110" s="389"/>
      <c r="L110" s="389"/>
      <c r="M110" s="389"/>
      <c r="N110" s="390"/>
    </row>
    <row r="111" spans="2:14" ht="13.9" thickBot="1">
      <c r="B111" s="391"/>
      <c r="C111" s="392"/>
      <c r="D111" s="392"/>
      <c r="E111" s="392"/>
      <c r="F111" s="392"/>
      <c r="G111" s="392"/>
      <c r="H111" s="392"/>
      <c r="I111" s="392"/>
      <c r="J111" s="392"/>
      <c r="K111" s="392"/>
      <c r="L111" s="392"/>
      <c r="M111" s="392"/>
      <c r="N111" s="393"/>
    </row>
    <row r="112" spans="2:14" ht="13.9" thickBot="1">
      <c r="B112" s="213"/>
      <c r="C112" s="213"/>
      <c r="D112" s="213"/>
      <c r="E112" s="213"/>
      <c r="F112" s="213"/>
      <c r="G112" s="213"/>
      <c r="H112" s="213"/>
      <c r="I112" s="213"/>
      <c r="J112" s="213"/>
      <c r="K112" s="213"/>
      <c r="L112" s="213"/>
      <c r="M112" s="213"/>
      <c r="N112" s="213"/>
    </row>
    <row r="113" spans="2:14" ht="13.9" thickBot="1">
      <c r="B113" s="184" t="s">
        <v>1232</v>
      </c>
      <c r="C113" s="185"/>
      <c r="D113" s="185"/>
      <c r="E113" s="185"/>
      <c r="F113" s="185"/>
      <c r="G113" s="185"/>
      <c r="H113" s="185"/>
      <c r="I113" s="185"/>
      <c r="J113" s="185"/>
      <c r="K113" s="185"/>
      <c r="L113" s="198"/>
      <c r="M113" s="198"/>
      <c r="N113" s="199"/>
    </row>
    <row r="114" spans="2:14" ht="13.9" thickBot="1">
      <c r="B114" s="203" t="s">
        <v>1233</v>
      </c>
      <c r="C114" s="192"/>
      <c r="D114" s="192"/>
      <c r="E114" s="192"/>
      <c r="F114" s="192"/>
      <c r="G114" s="192"/>
      <c r="H114" s="192"/>
      <c r="I114" s="192"/>
      <c r="J114" s="192"/>
      <c r="K114" s="192"/>
      <c r="L114" s="192"/>
      <c r="M114" s="192"/>
      <c r="N114" s="193"/>
    </row>
    <row r="115" spans="2:14" ht="13.9" thickBot="1"/>
    <row r="116" spans="2:14" ht="13.9" thickBot="1">
      <c r="B116" s="214" t="s">
        <v>1234</v>
      </c>
      <c r="C116" s="215"/>
      <c r="D116" s="215"/>
      <c r="E116" s="215"/>
      <c r="F116" s="215"/>
      <c r="G116" s="215"/>
      <c r="H116" s="215"/>
      <c r="I116" s="215"/>
      <c r="J116" s="215"/>
      <c r="K116" s="215"/>
      <c r="L116" s="215"/>
      <c r="M116" s="215"/>
      <c r="N116" s="216"/>
    </row>
    <row r="117" spans="2:14" ht="13.9" thickBot="1">
      <c r="B117" s="184" t="s">
        <v>1235</v>
      </c>
      <c r="C117" s="185"/>
      <c r="D117" s="185"/>
      <c r="E117" s="185"/>
      <c r="F117" s="185"/>
      <c r="G117" s="185"/>
      <c r="H117" s="185"/>
      <c r="I117" s="185"/>
      <c r="J117" s="185"/>
      <c r="K117" s="185"/>
      <c r="L117" s="185"/>
      <c r="M117" s="185"/>
      <c r="N117" s="186"/>
    </row>
    <row r="118" spans="2:14">
      <c r="B118" s="399" t="s">
        <v>1236</v>
      </c>
      <c r="C118" s="400"/>
      <c r="D118" s="400"/>
      <c r="E118" s="400"/>
      <c r="F118" s="400"/>
      <c r="G118" s="400"/>
      <c r="H118" s="400"/>
      <c r="I118" s="400"/>
      <c r="J118" s="400"/>
      <c r="K118" s="400"/>
      <c r="L118" s="178"/>
      <c r="M118" s="178"/>
      <c r="N118" s="179"/>
    </row>
    <row r="119" spans="2:14" ht="13.9" thickBot="1">
      <c r="B119" s="401"/>
      <c r="C119" s="402"/>
      <c r="D119" s="402"/>
      <c r="E119" s="402"/>
      <c r="F119" s="402"/>
      <c r="G119" s="402"/>
      <c r="H119" s="402"/>
      <c r="I119" s="402"/>
      <c r="J119" s="402"/>
      <c r="K119" s="402"/>
      <c r="L119" s="182"/>
      <c r="M119" s="182"/>
      <c r="N119" s="183"/>
    </row>
    <row r="120" spans="2:14" ht="13.9" thickBot="1">
      <c r="C120" s="142" t="s">
        <v>1237</v>
      </c>
    </row>
    <row r="121" spans="2:14">
      <c r="B121" s="187" t="s">
        <v>1203</v>
      </c>
      <c r="C121" s="188"/>
      <c r="D121" s="188"/>
      <c r="E121" s="188"/>
      <c r="F121" s="188"/>
      <c r="G121" s="188"/>
      <c r="H121" s="188"/>
      <c r="I121" s="188"/>
      <c r="J121" s="188"/>
      <c r="K121" s="188"/>
      <c r="L121" s="188"/>
      <c r="M121" s="188"/>
      <c r="N121" s="189"/>
    </row>
    <row r="122" spans="2:14" ht="15" customHeight="1">
      <c r="B122" s="388"/>
      <c r="C122" s="389"/>
      <c r="D122" s="389"/>
      <c r="E122" s="389"/>
      <c r="F122" s="389"/>
      <c r="G122" s="389"/>
      <c r="H122" s="389"/>
      <c r="I122" s="389"/>
      <c r="J122" s="389"/>
      <c r="K122" s="389"/>
      <c r="L122" s="389"/>
      <c r="M122" s="389"/>
      <c r="N122" s="390"/>
    </row>
    <row r="123" spans="2:14" ht="15" customHeight="1">
      <c r="B123" s="388"/>
      <c r="C123" s="389"/>
      <c r="D123" s="389"/>
      <c r="E123" s="389"/>
      <c r="F123" s="389"/>
      <c r="G123" s="389"/>
      <c r="H123" s="389"/>
      <c r="I123" s="389"/>
      <c r="J123" s="389"/>
      <c r="K123" s="389"/>
      <c r="L123" s="389"/>
      <c r="M123" s="389"/>
      <c r="N123" s="390"/>
    </row>
    <row r="124" spans="2:14" ht="15" customHeight="1">
      <c r="B124" s="388"/>
      <c r="C124" s="389"/>
      <c r="D124" s="389"/>
      <c r="E124" s="389"/>
      <c r="F124" s="389"/>
      <c r="G124" s="389"/>
      <c r="H124" s="389"/>
      <c r="I124" s="389"/>
      <c r="J124" s="389"/>
      <c r="K124" s="389"/>
      <c r="L124" s="389"/>
      <c r="M124" s="389"/>
      <c r="N124" s="390"/>
    </row>
    <row r="125" spans="2:14" ht="15" customHeight="1">
      <c r="B125" s="388"/>
      <c r="C125" s="389"/>
      <c r="D125" s="389"/>
      <c r="E125" s="389"/>
      <c r="F125" s="389"/>
      <c r="G125" s="389"/>
      <c r="H125" s="389"/>
      <c r="I125" s="389"/>
      <c r="J125" s="389"/>
      <c r="K125" s="389"/>
      <c r="L125" s="389"/>
      <c r="M125" s="389"/>
      <c r="N125" s="390"/>
    </row>
    <row r="126" spans="2:14" ht="15" customHeight="1" thickBot="1">
      <c r="B126" s="391"/>
      <c r="C126" s="392"/>
      <c r="D126" s="392"/>
      <c r="E126" s="392"/>
      <c r="F126" s="392"/>
      <c r="G126" s="392"/>
      <c r="H126" s="392"/>
      <c r="I126" s="392"/>
      <c r="J126" s="392"/>
      <c r="K126" s="392"/>
      <c r="L126" s="392"/>
      <c r="M126" s="392"/>
      <c r="N126" s="393"/>
    </row>
    <row r="127" spans="2:14" ht="13.9" thickBot="1"/>
    <row r="128" spans="2:14">
      <c r="B128" s="217" t="s">
        <v>1238</v>
      </c>
      <c r="C128" s="218"/>
      <c r="D128" s="218"/>
      <c r="E128" s="218"/>
      <c r="F128" s="218"/>
      <c r="G128" s="218"/>
      <c r="H128" s="218"/>
      <c r="I128" s="218"/>
      <c r="J128" s="218"/>
      <c r="K128" s="218"/>
      <c r="L128" s="219"/>
      <c r="M128" s="403" t="s">
        <v>1239</v>
      </c>
      <c r="N128" s="404"/>
    </row>
    <row r="129" spans="2:14" ht="15" customHeight="1">
      <c r="B129" s="394"/>
      <c r="C129" s="370"/>
      <c r="D129" s="370"/>
      <c r="E129" s="370"/>
      <c r="F129" s="370"/>
      <c r="G129" s="370"/>
      <c r="H129" s="370"/>
      <c r="I129" s="370"/>
      <c r="J129" s="370"/>
      <c r="K129" s="370"/>
      <c r="L129" s="395"/>
      <c r="M129" s="405"/>
      <c r="N129" s="406"/>
    </row>
    <row r="130" spans="2:14" ht="15" customHeight="1">
      <c r="B130" s="394"/>
      <c r="C130" s="370"/>
      <c r="D130" s="370"/>
      <c r="E130" s="370"/>
      <c r="F130" s="370"/>
      <c r="G130" s="370"/>
      <c r="H130" s="370"/>
      <c r="I130" s="370"/>
      <c r="J130" s="370"/>
      <c r="K130" s="370"/>
      <c r="L130" s="395"/>
      <c r="M130" s="405"/>
      <c r="N130" s="406"/>
    </row>
    <row r="131" spans="2:14" ht="15" customHeight="1">
      <c r="B131" s="394"/>
      <c r="C131" s="370"/>
      <c r="D131" s="370"/>
      <c r="E131" s="370"/>
      <c r="F131" s="370"/>
      <c r="G131" s="370"/>
      <c r="H131" s="370"/>
      <c r="I131" s="370"/>
      <c r="J131" s="370"/>
      <c r="K131" s="370"/>
      <c r="L131" s="395"/>
      <c r="M131" s="220"/>
      <c r="N131" s="221"/>
    </row>
    <row r="132" spans="2:14" ht="15.75" customHeight="1" thickBot="1">
      <c r="B132" s="396"/>
      <c r="C132" s="397"/>
      <c r="D132" s="397"/>
      <c r="E132" s="397"/>
      <c r="F132" s="397"/>
      <c r="G132" s="397"/>
      <c r="H132" s="397"/>
      <c r="I132" s="397"/>
      <c r="J132" s="397"/>
      <c r="K132" s="397"/>
      <c r="L132" s="398"/>
      <c r="M132" s="222"/>
      <c r="N132" s="171"/>
    </row>
    <row r="133" spans="2:14">
      <c r="B133" s="217" t="s">
        <v>1240</v>
      </c>
      <c r="C133" s="218"/>
      <c r="D133" s="218"/>
      <c r="E133" s="218"/>
      <c r="F133" s="218"/>
      <c r="G133" s="218"/>
      <c r="H133" s="218"/>
      <c r="I133" s="218"/>
      <c r="J133" s="167"/>
      <c r="K133" s="167"/>
      <c r="L133" s="218"/>
      <c r="M133" s="218"/>
      <c r="N133" s="219"/>
    </row>
    <row r="134" spans="2:14">
      <c r="B134" s="407"/>
      <c r="C134" s="371"/>
      <c r="D134" s="371"/>
      <c r="E134" s="371"/>
      <c r="F134" s="371"/>
      <c r="G134" s="371"/>
      <c r="H134" s="371"/>
      <c r="I134" s="371"/>
      <c r="J134" s="371"/>
      <c r="K134" s="371"/>
      <c r="L134" s="144"/>
      <c r="M134" s="144"/>
      <c r="N134" s="223"/>
    </row>
    <row r="135" spans="2:14">
      <c r="B135" s="407"/>
      <c r="C135" s="371"/>
      <c r="D135" s="371"/>
      <c r="E135" s="371"/>
      <c r="F135" s="371"/>
      <c r="G135" s="371"/>
      <c r="H135" s="371"/>
      <c r="I135" s="371"/>
      <c r="J135" s="371"/>
      <c r="K135" s="371"/>
      <c r="L135" s="144"/>
      <c r="M135" s="144"/>
      <c r="N135" s="223"/>
    </row>
    <row r="136" spans="2:14" ht="13.9" thickBot="1">
      <c r="B136" s="224"/>
      <c r="C136" s="225"/>
      <c r="D136" s="225"/>
      <c r="E136" s="225"/>
      <c r="F136" s="225"/>
      <c r="G136" s="225"/>
      <c r="H136" s="225"/>
      <c r="I136" s="225"/>
      <c r="J136" s="225"/>
      <c r="K136" s="225"/>
      <c r="L136" s="226"/>
      <c r="M136" s="226"/>
      <c r="N136" s="171"/>
    </row>
    <row r="137" spans="2:14" ht="15" customHeight="1">
      <c r="B137" s="217" t="s">
        <v>1241</v>
      </c>
      <c r="C137" s="218"/>
      <c r="D137" s="218"/>
      <c r="E137" s="218"/>
      <c r="F137" s="218"/>
      <c r="G137" s="218"/>
      <c r="H137" s="218"/>
      <c r="I137" s="218"/>
      <c r="J137" s="218"/>
      <c r="K137" s="218"/>
      <c r="L137" s="219"/>
      <c r="M137" s="408" t="s">
        <v>1242</v>
      </c>
      <c r="N137" s="409"/>
    </row>
    <row r="138" spans="2:14" ht="15" customHeight="1">
      <c r="B138" s="394"/>
      <c r="C138" s="370"/>
      <c r="D138" s="370"/>
      <c r="E138" s="370"/>
      <c r="F138" s="370"/>
      <c r="G138" s="370"/>
      <c r="H138" s="370"/>
      <c r="I138" s="370"/>
      <c r="J138" s="370"/>
      <c r="K138" s="370"/>
      <c r="L138" s="395"/>
      <c r="M138" s="410"/>
      <c r="N138" s="411"/>
    </row>
    <row r="139" spans="2:14" ht="15" customHeight="1">
      <c r="B139" s="394"/>
      <c r="C139" s="370"/>
      <c r="D139" s="370"/>
      <c r="E139" s="370"/>
      <c r="F139" s="370"/>
      <c r="G139" s="370"/>
      <c r="H139" s="370"/>
      <c r="I139" s="370"/>
      <c r="J139" s="370"/>
      <c r="K139" s="370"/>
      <c r="L139" s="395"/>
      <c r="M139" s="410"/>
      <c r="N139" s="411"/>
    </row>
    <row r="140" spans="2:14" ht="15" customHeight="1">
      <c r="B140" s="394"/>
      <c r="C140" s="370"/>
      <c r="D140" s="370"/>
      <c r="E140" s="370"/>
      <c r="F140" s="370"/>
      <c r="G140" s="370"/>
      <c r="H140" s="370"/>
      <c r="I140" s="370"/>
      <c r="J140" s="370"/>
      <c r="K140" s="370"/>
      <c r="L140" s="395"/>
      <c r="M140" s="227"/>
      <c r="N140" s="223"/>
    </row>
    <row r="141" spans="2:14" ht="15.75" customHeight="1" thickBot="1">
      <c r="B141" s="396"/>
      <c r="C141" s="397"/>
      <c r="D141" s="397"/>
      <c r="E141" s="397"/>
      <c r="F141" s="397"/>
      <c r="G141" s="397"/>
      <c r="H141" s="397"/>
      <c r="I141" s="397"/>
      <c r="J141" s="397"/>
      <c r="K141" s="397"/>
      <c r="L141" s="398"/>
      <c r="M141" s="222"/>
      <c r="N141" s="171"/>
    </row>
    <row r="142" spans="2:14">
      <c r="B142" s="217" t="s">
        <v>1243</v>
      </c>
      <c r="C142" s="218"/>
      <c r="D142" s="218"/>
      <c r="E142" s="218"/>
      <c r="F142" s="218"/>
      <c r="G142" s="218"/>
      <c r="H142" s="218"/>
      <c r="I142" s="218"/>
      <c r="J142" s="218"/>
      <c r="K142" s="167"/>
      <c r="L142" s="167"/>
      <c r="M142" s="218"/>
      <c r="N142" s="219"/>
    </row>
    <row r="143" spans="2:14">
      <c r="B143" s="228"/>
      <c r="C143" s="144"/>
      <c r="D143" s="144"/>
      <c r="E143" s="144"/>
      <c r="F143" s="144"/>
      <c r="G143" s="144"/>
      <c r="H143" s="144"/>
      <c r="I143" s="144"/>
      <c r="J143" s="144"/>
      <c r="K143" s="158"/>
      <c r="L143" s="158"/>
      <c r="M143" s="144"/>
      <c r="N143" s="223"/>
    </row>
    <row r="144" spans="2:14" ht="13.9" thickBot="1">
      <c r="B144" s="181"/>
      <c r="C144" s="154"/>
      <c r="D144" s="154"/>
      <c r="E144" s="154"/>
      <c r="F144" s="154"/>
      <c r="G144" s="154"/>
      <c r="H144" s="154"/>
      <c r="I144" s="154"/>
      <c r="J144" s="154"/>
      <c r="K144" s="154"/>
      <c r="L144" s="154"/>
      <c r="M144" s="154"/>
      <c r="N144" s="155"/>
    </row>
  </sheetData>
  <mergeCells count="35">
    <mergeCell ref="M8:N8"/>
    <mergeCell ref="M9:N9"/>
    <mergeCell ref="B48:N52"/>
    <mergeCell ref="B23:K24"/>
    <mergeCell ref="B61:K62"/>
    <mergeCell ref="B42:K43"/>
    <mergeCell ref="B40:K41"/>
    <mergeCell ref="B59:K60"/>
    <mergeCell ref="B29:N33"/>
    <mergeCell ref="B9:D9"/>
    <mergeCell ref="E9:I9"/>
    <mergeCell ref="B101:K102"/>
    <mergeCell ref="B10:D10"/>
    <mergeCell ref="E10:I10"/>
    <mergeCell ref="B80:K81"/>
    <mergeCell ref="B11:D11"/>
    <mergeCell ref="E11:I11"/>
    <mergeCell ref="B13:N14"/>
    <mergeCell ref="B55:K56"/>
    <mergeCell ref="B36:K37"/>
    <mergeCell ref="B67:N71"/>
    <mergeCell ref="B86:N90"/>
    <mergeCell ref="E3:L3"/>
    <mergeCell ref="E4:L4"/>
    <mergeCell ref="B8:D8"/>
    <mergeCell ref="E8:I8"/>
    <mergeCell ref="K8:L8"/>
    <mergeCell ref="B107:N111"/>
    <mergeCell ref="B138:L141"/>
    <mergeCell ref="B118:K119"/>
    <mergeCell ref="M128:N130"/>
    <mergeCell ref="B134:K135"/>
    <mergeCell ref="M137:N139"/>
    <mergeCell ref="B122:N126"/>
    <mergeCell ref="B129:L132"/>
  </mergeCells>
  <pageMargins left="0.23622047244094491" right="0.23622047244094491" top="0.35433070866141736" bottom="0.35433070866141736" header="0.31496062992125984" footer="0.31496062992125984"/>
  <pageSetup paperSize="9" scale="9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3816" r:id="rId4" name="Check Box 88">
              <controlPr defaultSize="0" autoFill="0" autoLine="0" autoPict="0">
                <anchor moveWithCells="1">
                  <from>
                    <xdr:col>12</xdr:col>
                    <xdr:colOff>236220</xdr:colOff>
                    <xdr:row>129</xdr:row>
                    <xdr:rowOff>114300</xdr:rowOff>
                  </from>
                  <to>
                    <xdr:col>13</xdr:col>
                    <xdr:colOff>22860</xdr:colOff>
                    <xdr:row>130</xdr:row>
                    <xdr:rowOff>99060</xdr:rowOff>
                  </to>
                </anchor>
              </controlPr>
            </control>
          </mc:Choice>
        </mc:AlternateContent>
        <mc:AlternateContent xmlns:mc="http://schemas.openxmlformats.org/markup-compatibility/2006">
          <mc:Choice Requires="x14">
            <control shapeId="73817" r:id="rId5" name="Check Box 89">
              <controlPr defaultSize="0" autoFill="0" autoLine="0" autoPict="0">
                <anchor moveWithCells="1">
                  <from>
                    <xdr:col>13</xdr:col>
                    <xdr:colOff>198120</xdr:colOff>
                    <xdr:row>129</xdr:row>
                    <xdr:rowOff>114300</xdr:rowOff>
                  </from>
                  <to>
                    <xdr:col>13</xdr:col>
                    <xdr:colOff>480060</xdr:colOff>
                    <xdr:row>130</xdr:row>
                    <xdr:rowOff>99060</xdr:rowOff>
                  </to>
                </anchor>
              </controlPr>
            </control>
          </mc:Choice>
        </mc:AlternateContent>
        <mc:AlternateContent xmlns:mc="http://schemas.openxmlformats.org/markup-compatibility/2006">
          <mc:Choice Requires="x14">
            <control shapeId="73818" r:id="rId6" name="Check Box 90">
              <controlPr defaultSize="0" autoFill="0" autoLine="0" autoPict="0">
                <anchor moveWithCells="1">
                  <from>
                    <xdr:col>12</xdr:col>
                    <xdr:colOff>266700</xdr:colOff>
                    <xdr:row>138</xdr:row>
                    <xdr:rowOff>76200</xdr:rowOff>
                  </from>
                  <to>
                    <xdr:col>12</xdr:col>
                    <xdr:colOff>541020</xdr:colOff>
                    <xdr:row>139</xdr:row>
                    <xdr:rowOff>76200</xdr:rowOff>
                  </to>
                </anchor>
              </controlPr>
            </control>
          </mc:Choice>
        </mc:AlternateContent>
        <mc:AlternateContent xmlns:mc="http://schemas.openxmlformats.org/markup-compatibility/2006">
          <mc:Choice Requires="x14">
            <control shapeId="73819" r:id="rId7" name="Check Box 91">
              <controlPr defaultSize="0" autoFill="0" autoLine="0" autoPict="0">
                <anchor moveWithCells="1">
                  <from>
                    <xdr:col>13</xdr:col>
                    <xdr:colOff>198120</xdr:colOff>
                    <xdr:row>138</xdr:row>
                    <xdr:rowOff>76200</xdr:rowOff>
                  </from>
                  <to>
                    <xdr:col>13</xdr:col>
                    <xdr:colOff>480060</xdr:colOff>
                    <xdr:row>139</xdr:row>
                    <xdr:rowOff>68580</xdr:rowOff>
                  </to>
                </anchor>
              </controlPr>
            </control>
          </mc:Choice>
        </mc:AlternateContent>
        <mc:AlternateContent xmlns:mc="http://schemas.openxmlformats.org/markup-compatibility/2006">
          <mc:Choice Requires="x14">
            <control shapeId="73883" r:id="rId8" name="Check Box 155">
              <controlPr defaultSize="0" autoFill="0" autoLine="0" autoPict="0">
                <anchor moveWithCells="1">
                  <from>
                    <xdr:col>11</xdr:col>
                    <xdr:colOff>403860</xdr:colOff>
                    <xdr:row>34</xdr:row>
                    <xdr:rowOff>175260</xdr:rowOff>
                  </from>
                  <to>
                    <xdr:col>12</xdr:col>
                    <xdr:colOff>228600</xdr:colOff>
                    <xdr:row>36</xdr:row>
                    <xdr:rowOff>7620</xdr:rowOff>
                  </to>
                </anchor>
              </controlPr>
            </control>
          </mc:Choice>
        </mc:AlternateContent>
        <mc:AlternateContent xmlns:mc="http://schemas.openxmlformats.org/markup-compatibility/2006">
          <mc:Choice Requires="x14">
            <control shapeId="73884" r:id="rId9" name="Check Box 156">
              <controlPr defaultSize="0" autoFill="0" autoLine="0" autoPict="0">
                <anchor moveWithCells="1">
                  <from>
                    <xdr:col>12</xdr:col>
                    <xdr:colOff>441960</xdr:colOff>
                    <xdr:row>34</xdr:row>
                    <xdr:rowOff>182880</xdr:rowOff>
                  </from>
                  <to>
                    <xdr:col>13</xdr:col>
                    <xdr:colOff>175260</xdr:colOff>
                    <xdr:row>36</xdr:row>
                    <xdr:rowOff>22860</xdr:rowOff>
                  </to>
                </anchor>
              </controlPr>
            </control>
          </mc:Choice>
        </mc:AlternateContent>
        <mc:AlternateContent xmlns:mc="http://schemas.openxmlformats.org/markup-compatibility/2006">
          <mc:Choice Requires="x14">
            <control shapeId="73904" r:id="rId10" name="Check Box 176">
              <controlPr defaultSize="0" autoFill="0" autoLine="0" autoPict="0">
                <anchor moveWithCells="1">
                  <from>
                    <xdr:col>11</xdr:col>
                    <xdr:colOff>144780</xdr:colOff>
                    <xdr:row>36</xdr:row>
                    <xdr:rowOff>175260</xdr:rowOff>
                  </from>
                  <to>
                    <xdr:col>11</xdr:col>
                    <xdr:colOff>449580</xdr:colOff>
                    <xdr:row>38</xdr:row>
                    <xdr:rowOff>0</xdr:rowOff>
                  </to>
                </anchor>
              </controlPr>
            </control>
          </mc:Choice>
        </mc:AlternateContent>
        <mc:AlternateContent xmlns:mc="http://schemas.openxmlformats.org/markup-compatibility/2006">
          <mc:Choice Requires="x14">
            <control shapeId="73905" r:id="rId11" name="Check Box 177">
              <controlPr defaultSize="0" autoFill="0" autoLine="0" autoPict="0">
                <anchor moveWithCells="1">
                  <from>
                    <xdr:col>12</xdr:col>
                    <xdr:colOff>152400</xdr:colOff>
                    <xdr:row>36</xdr:row>
                    <xdr:rowOff>175260</xdr:rowOff>
                  </from>
                  <to>
                    <xdr:col>12</xdr:col>
                    <xdr:colOff>457200</xdr:colOff>
                    <xdr:row>38</xdr:row>
                    <xdr:rowOff>1905</xdr:rowOff>
                  </to>
                </anchor>
              </controlPr>
            </control>
          </mc:Choice>
        </mc:AlternateContent>
        <mc:AlternateContent xmlns:mc="http://schemas.openxmlformats.org/markup-compatibility/2006">
          <mc:Choice Requires="x14">
            <control shapeId="73907" r:id="rId12" name="Check Box 179">
              <controlPr defaultSize="0" autoFill="0" autoLine="0" autoPict="0">
                <anchor moveWithCells="1">
                  <from>
                    <xdr:col>13</xdr:col>
                    <xdr:colOff>160020</xdr:colOff>
                    <xdr:row>36</xdr:row>
                    <xdr:rowOff>160020</xdr:rowOff>
                  </from>
                  <to>
                    <xdr:col>13</xdr:col>
                    <xdr:colOff>464820</xdr:colOff>
                    <xdr:row>38</xdr:row>
                    <xdr:rowOff>1905</xdr:rowOff>
                  </to>
                </anchor>
              </controlPr>
            </control>
          </mc:Choice>
        </mc:AlternateContent>
        <mc:AlternateContent xmlns:mc="http://schemas.openxmlformats.org/markup-compatibility/2006">
          <mc:Choice Requires="x14">
            <control shapeId="73908" r:id="rId13" name="Check Box 180">
              <controlPr defaultSize="0" autoFill="0" autoLine="0" autoPict="0">
                <anchor moveWithCells="1">
                  <from>
                    <xdr:col>11</xdr:col>
                    <xdr:colOff>144780</xdr:colOff>
                    <xdr:row>37</xdr:row>
                    <xdr:rowOff>190500</xdr:rowOff>
                  </from>
                  <to>
                    <xdr:col>11</xdr:col>
                    <xdr:colOff>449580</xdr:colOff>
                    <xdr:row>39</xdr:row>
                    <xdr:rowOff>7620</xdr:rowOff>
                  </to>
                </anchor>
              </controlPr>
            </control>
          </mc:Choice>
        </mc:AlternateContent>
        <mc:AlternateContent xmlns:mc="http://schemas.openxmlformats.org/markup-compatibility/2006">
          <mc:Choice Requires="x14">
            <control shapeId="73909" r:id="rId14" name="Check Box 181">
              <controlPr defaultSize="0" autoFill="0" autoLine="0" autoPict="0">
                <anchor moveWithCells="1">
                  <from>
                    <xdr:col>12</xdr:col>
                    <xdr:colOff>152400</xdr:colOff>
                    <xdr:row>37</xdr:row>
                    <xdr:rowOff>213360</xdr:rowOff>
                  </from>
                  <to>
                    <xdr:col>12</xdr:col>
                    <xdr:colOff>457200</xdr:colOff>
                    <xdr:row>39</xdr:row>
                    <xdr:rowOff>7620</xdr:rowOff>
                  </to>
                </anchor>
              </controlPr>
            </control>
          </mc:Choice>
        </mc:AlternateContent>
        <mc:AlternateContent xmlns:mc="http://schemas.openxmlformats.org/markup-compatibility/2006">
          <mc:Choice Requires="x14">
            <control shapeId="73910" r:id="rId15" name="Check Box 182">
              <controlPr defaultSize="0" autoFill="0" autoLine="0" autoPict="0">
                <anchor moveWithCells="1">
                  <from>
                    <xdr:col>13</xdr:col>
                    <xdr:colOff>160020</xdr:colOff>
                    <xdr:row>37</xdr:row>
                    <xdr:rowOff>198120</xdr:rowOff>
                  </from>
                  <to>
                    <xdr:col>13</xdr:col>
                    <xdr:colOff>464820</xdr:colOff>
                    <xdr:row>39</xdr:row>
                    <xdr:rowOff>7620</xdr:rowOff>
                  </to>
                </anchor>
              </controlPr>
            </control>
          </mc:Choice>
        </mc:AlternateContent>
        <mc:AlternateContent xmlns:mc="http://schemas.openxmlformats.org/markup-compatibility/2006">
          <mc:Choice Requires="x14">
            <control shapeId="73911" r:id="rId16" name="Check Box 183">
              <controlPr defaultSize="0" autoFill="0" autoLine="0" autoPict="0">
                <anchor moveWithCells="1">
                  <from>
                    <xdr:col>11</xdr:col>
                    <xdr:colOff>144780</xdr:colOff>
                    <xdr:row>38</xdr:row>
                    <xdr:rowOff>160020</xdr:rowOff>
                  </from>
                  <to>
                    <xdr:col>11</xdr:col>
                    <xdr:colOff>449580</xdr:colOff>
                    <xdr:row>39</xdr:row>
                    <xdr:rowOff>169545</xdr:rowOff>
                  </to>
                </anchor>
              </controlPr>
            </control>
          </mc:Choice>
        </mc:AlternateContent>
        <mc:AlternateContent xmlns:mc="http://schemas.openxmlformats.org/markup-compatibility/2006">
          <mc:Choice Requires="x14">
            <control shapeId="73912" r:id="rId17" name="Check Box 184">
              <controlPr defaultSize="0" autoFill="0" autoLine="0" autoPict="0">
                <anchor moveWithCells="1">
                  <from>
                    <xdr:col>12</xdr:col>
                    <xdr:colOff>152400</xdr:colOff>
                    <xdr:row>38</xdr:row>
                    <xdr:rowOff>160020</xdr:rowOff>
                  </from>
                  <to>
                    <xdr:col>12</xdr:col>
                    <xdr:colOff>457200</xdr:colOff>
                    <xdr:row>40</xdr:row>
                    <xdr:rowOff>0</xdr:rowOff>
                  </to>
                </anchor>
              </controlPr>
            </control>
          </mc:Choice>
        </mc:AlternateContent>
        <mc:AlternateContent xmlns:mc="http://schemas.openxmlformats.org/markup-compatibility/2006">
          <mc:Choice Requires="x14">
            <control shapeId="73913" r:id="rId18" name="Check Box 185">
              <controlPr defaultSize="0" autoFill="0" autoLine="0" autoPict="0">
                <anchor moveWithCells="1">
                  <from>
                    <xdr:col>13</xdr:col>
                    <xdr:colOff>160020</xdr:colOff>
                    <xdr:row>38</xdr:row>
                    <xdr:rowOff>175260</xdr:rowOff>
                  </from>
                  <to>
                    <xdr:col>13</xdr:col>
                    <xdr:colOff>464820</xdr:colOff>
                    <xdr:row>40</xdr:row>
                    <xdr:rowOff>0</xdr:rowOff>
                  </to>
                </anchor>
              </controlPr>
            </control>
          </mc:Choice>
        </mc:AlternateContent>
        <mc:AlternateContent xmlns:mc="http://schemas.openxmlformats.org/markup-compatibility/2006">
          <mc:Choice Requires="x14">
            <control shapeId="73914" r:id="rId19" name="Check Box 186">
              <controlPr defaultSize="0" autoFill="0" autoLine="0" autoPict="0">
                <anchor moveWithCells="1">
                  <from>
                    <xdr:col>11</xdr:col>
                    <xdr:colOff>144780</xdr:colOff>
                    <xdr:row>40</xdr:row>
                    <xdr:rowOff>175260</xdr:rowOff>
                  </from>
                  <to>
                    <xdr:col>11</xdr:col>
                    <xdr:colOff>449580</xdr:colOff>
                    <xdr:row>42</xdr:row>
                    <xdr:rowOff>0</xdr:rowOff>
                  </to>
                </anchor>
              </controlPr>
            </control>
          </mc:Choice>
        </mc:AlternateContent>
        <mc:AlternateContent xmlns:mc="http://schemas.openxmlformats.org/markup-compatibility/2006">
          <mc:Choice Requires="x14">
            <control shapeId="73915" r:id="rId20" name="Check Box 187">
              <controlPr defaultSize="0" autoFill="0" autoLine="0" autoPict="0">
                <anchor moveWithCells="1">
                  <from>
                    <xdr:col>12</xdr:col>
                    <xdr:colOff>152400</xdr:colOff>
                    <xdr:row>40</xdr:row>
                    <xdr:rowOff>175260</xdr:rowOff>
                  </from>
                  <to>
                    <xdr:col>12</xdr:col>
                    <xdr:colOff>457200</xdr:colOff>
                    <xdr:row>42</xdr:row>
                    <xdr:rowOff>1905</xdr:rowOff>
                  </to>
                </anchor>
              </controlPr>
            </control>
          </mc:Choice>
        </mc:AlternateContent>
        <mc:AlternateContent xmlns:mc="http://schemas.openxmlformats.org/markup-compatibility/2006">
          <mc:Choice Requires="x14">
            <control shapeId="73916" r:id="rId21" name="Check Box 188">
              <controlPr defaultSize="0" autoFill="0" autoLine="0" autoPict="0">
                <anchor moveWithCells="1">
                  <from>
                    <xdr:col>13</xdr:col>
                    <xdr:colOff>160020</xdr:colOff>
                    <xdr:row>40</xdr:row>
                    <xdr:rowOff>160020</xdr:rowOff>
                  </from>
                  <to>
                    <xdr:col>13</xdr:col>
                    <xdr:colOff>464820</xdr:colOff>
                    <xdr:row>42</xdr:row>
                    <xdr:rowOff>1905</xdr:rowOff>
                  </to>
                </anchor>
              </controlPr>
            </control>
          </mc:Choice>
        </mc:AlternateContent>
        <mc:AlternateContent xmlns:mc="http://schemas.openxmlformats.org/markup-compatibility/2006">
          <mc:Choice Requires="x14">
            <control shapeId="73917" r:id="rId22" name="Check Box 189">
              <controlPr defaultSize="0" autoFill="0" autoLine="0" autoPict="0">
                <anchor moveWithCells="1">
                  <from>
                    <xdr:col>11</xdr:col>
                    <xdr:colOff>403860</xdr:colOff>
                    <xdr:row>42</xdr:row>
                    <xdr:rowOff>160020</xdr:rowOff>
                  </from>
                  <to>
                    <xdr:col>12</xdr:col>
                    <xdr:colOff>228600</xdr:colOff>
                    <xdr:row>43</xdr:row>
                    <xdr:rowOff>190500</xdr:rowOff>
                  </to>
                </anchor>
              </controlPr>
            </control>
          </mc:Choice>
        </mc:AlternateContent>
        <mc:AlternateContent xmlns:mc="http://schemas.openxmlformats.org/markup-compatibility/2006">
          <mc:Choice Requires="x14">
            <control shapeId="73918" r:id="rId23" name="Check Box 190">
              <controlPr defaultSize="0" autoFill="0" autoLine="0" autoPict="0">
                <anchor moveWithCells="1">
                  <from>
                    <xdr:col>12</xdr:col>
                    <xdr:colOff>441960</xdr:colOff>
                    <xdr:row>42</xdr:row>
                    <xdr:rowOff>175260</xdr:rowOff>
                  </from>
                  <to>
                    <xdr:col>13</xdr:col>
                    <xdr:colOff>175260</xdr:colOff>
                    <xdr:row>43</xdr:row>
                    <xdr:rowOff>198120</xdr:rowOff>
                  </to>
                </anchor>
              </controlPr>
            </control>
          </mc:Choice>
        </mc:AlternateContent>
        <mc:AlternateContent xmlns:mc="http://schemas.openxmlformats.org/markup-compatibility/2006">
          <mc:Choice Requires="x14">
            <control shapeId="73919" r:id="rId24" name="Check Box 191">
              <controlPr defaultSize="0" autoFill="0" autoLine="0" autoPict="0">
                <anchor moveWithCells="1">
                  <from>
                    <xdr:col>11</xdr:col>
                    <xdr:colOff>403860</xdr:colOff>
                    <xdr:row>43</xdr:row>
                    <xdr:rowOff>190500</xdr:rowOff>
                  </from>
                  <to>
                    <xdr:col>12</xdr:col>
                    <xdr:colOff>228600</xdr:colOff>
                    <xdr:row>45</xdr:row>
                    <xdr:rowOff>0</xdr:rowOff>
                  </to>
                </anchor>
              </controlPr>
            </control>
          </mc:Choice>
        </mc:AlternateContent>
        <mc:AlternateContent xmlns:mc="http://schemas.openxmlformats.org/markup-compatibility/2006">
          <mc:Choice Requires="x14">
            <control shapeId="73920" r:id="rId25" name="Check Box 192">
              <controlPr defaultSize="0" autoFill="0" autoLine="0" autoPict="0">
                <anchor moveWithCells="1">
                  <from>
                    <xdr:col>12</xdr:col>
                    <xdr:colOff>441960</xdr:colOff>
                    <xdr:row>43</xdr:row>
                    <xdr:rowOff>198120</xdr:rowOff>
                  </from>
                  <to>
                    <xdr:col>13</xdr:col>
                    <xdr:colOff>175260</xdr:colOff>
                    <xdr:row>45</xdr:row>
                    <xdr:rowOff>7620</xdr:rowOff>
                  </to>
                </anchor>
              </controlPr>
            </control>
          </mc:Choice>
        </mc:AlternateContent>
        <mc:AlternateContent xmlns:mc="http://schemas.openxmlformats.org/markup-compatibility/2006">
          <mc:Choice Requires="x14">
            <control shapeId="73921" r:id="rId26" name="Check Box 193">
              <controlPr defaultSize="0" autoFill="0" autoLine="0" autoPict="0">
                <anchor moveWithCells="1">
                  <from>
                    <xdr:col>11</xdr:col>
                    <xdr:colOff>144780</xdr:colOff>
                    <xdr:row>15</xdr:row>
                    <xdr:rowOff>152400</xdr:rowOff>
                  </from>
                  <to>
                    <xdr:col>11</xdr:col>
                    <xdr:colOff>449580</xdr:colOff>
                    <xdr:row>17</xdr:row>
                    <xdr:rowOff>1905</xdr:rowOff>
                  </to>
                </anchor>
              </controlPr>
            </control>
          </mc:Choice>
        </mc:AlternateContent>
        <mc:AlternateContent xmlns:mc="http://schemas.openxmlformats.org/markup-compatibility/2006">
          <mc:Choice Requires="x14">
            <control shapeId="73922" r:id="rId27" name="Check Box 194">
              <controlPr defaultSize="0" autoFill="0" autoLine="0" autoPict="0">
                <anchor moveWithCells="1">
                  <from>
                    <xdr:col>12</xdr:col>
                    <xdr:colOff>152400</xdr:colOff>
                    <xdr:row>15</xdr:row>
                    <xdr:rowOff>152400</xdr:rowOff>
                  </from>
                  <to>
                    <xdr:col>12</xdr:col>
                    <xdr:colOff>457200</xdr:colOff>
                    <xdr:row>17</xdr:row>
                    <xdr:rowOff>3810</xdr:rowOff>
                  </to>
                </anchor>
              </controlPr>
            </control>
          </mc:Choice>
        </mc:AlternateContent>
        <mc:AlternateContent xmlns:mc="http://schemas.openxmlformats.org/markup-compatibility/2006">
          <mc:Choice Requires="x14">
            <control shapeId="73923" r:id="rId28" name="Check Box 195">
              <controlPr defaultSize="0" autoFill="0" autoLine="0" autoPict="0">
                <anchor moveWithCells="1">
                  <from>
                    <xdr:col>13</xdr:col>
                    <xdr:colOff>160020</xdr:colOff>
                    <xdr:row>15</xdr:row>
                    <xdr:rowOff>144780</xdr:rowOff>
                  </from>
                  <to>
                    <xdr:col>13</xdr:col>
                    <xdr:colOff>464820</xdr:colOff>
                    <xdr:row>16</xdr:row>
                    <xdr:rowOff>160020</xdr:rowOff>
                  </to>
                </anchor>
              </controlPr>
            </control>
          </mc:Choice>
        </mc:AlternateContent>
        <mc:AlternateContent xmlns:mc="http://schemas.openxmlformats.org/markup-compatibility/2006">
          <mc:Choice Requires="x14">
            <control shapeId="73924" r:id="rId29" name="Check Box 196">
              <controlPr defaultSize="0" autoFill="0" autoLine="0" autoPict="0">
                <anchor moveWithCells="1">
                  <from>
                    <xdr:col>11</xdr:col>
                    <xdr:colOff>144780</xdr:colOff>
                    <xdr:row>21</xdr:row>
                    <xdr:rowOff>190500</xdr:rowOff>
                  </from>
                  <to>
                    <xdr:col>11</xdr:col>
                    <xdr:colOff>449580</xdr:colOff>
                    <xdr:row>23</xdr:row>
                    <xdr:rowOff>60960</xdr:rowOff>
                  </to>
                </anchor>
              </controlPr>
            </control>
          </mc:Choice>
        </mc:AlternateContent>
        <mc:AlternateContent xmlns:mc="http://schemas.openxmlformats.org/markup-compatibility/2006">
          <mc:Choice Requires="x14">
            <control shapeId="73925" r:id="rId30" name="Check Box 197">
              <controlPr defaultSize="0" autoFill="0" autoLine="0" autoPict="0">
                <anchor moveWithCells="1">
                  <from>
                    <xdr:col>12</xdr:col>
                    <xdr:colOff>152400</xdr:colOff>
                    <xdr:row>21</xdr:row>
                    <xdr:rowOff>190500</xdr:rowOff>
                  </from>
                  <to>
                    <xdr:col>12</xdr:col>
                    <xdr:colOff>457200</xdr:colOff>
                    <xdr:row>23</xdr:row>
                    <xdr:rowOff>45720</xdr:rowOff>
                  </to>
                </anchor>
              </controlPr>
            </control>
          </mc:Choice>
        </mc:AlternateContent>
        <mc:AlternateContent xmlns:mc="http://schemas.openxmlformats.org/markup-compatibility/2006">
          <mc:Choice Requires="x14">
            <control shapeId="73926" r:id="rId31" name="Check Box 198">
              <controlPr defaultSize="0" autoFill="0" autoLine="0" autoPict="0">
                <anchor moveWithCells="1">
                  <from>
                    <xdr:col>13</xdr:col>
                    <xdr:colOff>160020</xdr:colOff>
                    <xdr:row>21</xdr:row>
                    <xdr:rowOff>182880</xdr:rowOff>
                  </from>
                  <to>
                    <xdr:col>13</xdr:col>
                    <xdr:colOff>464820</xdr:colOff>
                    <xdr:row>23</xdr:row>
                    <xdr:rowOff>38100</xdr:rowOff>
                  </to>
                </anchor>
              </controlPr>
            </control>
          </mc:Choice>
        </mc:AlternateContent>
        <mc:AlternateContent xmlns:mc="http://schemas.openxmlformats.org/markup-compatibility/2006">
          <mc:Choice Requires="x14">
            <control shapeId="73927" r:id="rId32" name="Check Box 199">
              <controlPr defaultSize="0" autoFill="0" autoLine="0" autoPict="0">
                <anchor moveWithCells="1">
                  <from>
                    <xdr:col>11</xdr:col>
                    <xdr:colOff>403860</xdr:colOff>
                    <xdr:row>23</xdr:row>
                    <xdr:rowOff>160020</xdr:rowOff>
                  </from>
                  <to>
                    <xdr:col>12</xdr:col>
                    <xdr:colOff>228600</xdr:colOff>
                    <xdr:row>24</xdr:row>
                    <xdr:rowOff>190500</xdr:rowOff>
                  </to>
                </anchor>
              </controlPr>
            </control>
          </mc:Choice>
        </mc:AlternateContent>
        <mc:AlternateContent xmlns:mc="http://schemas.openxmlformats.org/markup-compatibility/2006">
          <mc:Choice Requires="x14">
            <control shapeId="73928" r:id="rId33" name="Check Box 200">
              <controlPr defaultSize="0" autoFill="0" autoLine="0" autoPict="0">
                <anchor moveWithCells="1">
                  <from>
                    <xdr:col>12</xdr:col>
                    <xdr:colOff>441960</xdr:colOff>
                    <xdr:row>23</xdr:row>
                    <xdr:rowOff>160020</xdr:rowOff>
                  </from>
                  <to>
                    <xdr:col>13</xdr:col>
                    <xdr:colOff>175260</xdr:colOff>
                    <xdr:row>24</xdr:row>
                    <xdr:rowOff>198120</xdr:rowOff>
                  </to>
                </anchor>
              </controlPr>
            </control>
          </mc:Choice>
        </mc:AlternateContent>
        <mc:AlternateContent xmlns:mc="http://schemas.openxmlformats.org/markup-compatibility/2006">
          <mc:Choice Requires="x14">
            <control shapeId="73929" r:id="rId34" name="Check Box 201">
              <controlPr defaultSize="0" autoFill="0" autoLine="0" autoPict="0">
                <anchor moveWithCells="1">
                  <from>
                    <xdr:col>11</xdr:col>
                    <xdr:colOff>403860</xdr:colOff>
                    <xdr:row>24</xdr:row>
                    <xdr:rowOff>175260</xdr:rowOff>
                  </from>
                  <to>
                    <xdr:col>12</xdr:col>
                    <xdr:colOff>228600</xdr:colOff>
                    <xdr:row>26</xdr:row>
                    <xdr:rowOff>0</xdr:rowOff>
                  </to>
                </anchor>
              </controlPr>
            </control>
          </mc:Choice>
        </mc:AlternateContent>
        <mc:AlternateContent xmlns:mc="http://schemas.openxmlformats.org/markup-compatibility/2006">
          <mc:Choice Requires="x14">
            <control shapeId="73930" r:id="rId35" name="Check Box 202">
              <controlPr defaultSize="0" autoFill="0" autoLine="0" autoPict="0">
                <anchor moveWithCells="1">
                  <from>
                    <xdr:col>12</xdr:col>
                    <xdr:colOff>441960</xdr:colOff>
                    <xdr:row>24</xdr:row>
                    <xdr:rowOff>182880</xdr:rowOff>
                  </from>
                  <to>
                    <xdr:col>13</xdr:col>
                    <xdr:colOff>175260</xdr:colOff>
                    <xdr:row>26</xdr:row>
                    <xdr:rowOff>0</xdr:rowOff>
                  </to>
                </anchor>
              </controlPr>
            </control>
          </mc:Choice>
        </mc:AlternateContent>
        <mc:AlternateContent xmlns:mc="http://schemas.openxmlformats.org/markup-compatibility/2006">
          <mc:Choice Requires="x14">
            <control shapeId="73931" r:id="rId36" name="Check Box 203">
              <controlPr defaultSize="0" autoFill="0" autoLine="0" autoPict="0">
                <anchor moveWithCells="1">
                  <from>
                    <xdr:col>11</xdr:col>
                    <xdr:colOff>403860</xdr:colOff>
                    <xdr:row>53</xdr:row>
                    <xdr:rowOff>190500</xdr:rowOff>
                  </from>
                  <to>
                    <xdr:col>12</xdr:col>
                    <xdr:colOff>228600</xdr:colOff>
                    <xdr:row>55</xdr:row>
                    <xdr:rowOff>0</xdr:rowOff>
                  </to>
                </anchor>
              </controlPr>
            </control>
          </mc:Choice>
        </mc:AlternateContent>
        <mc:AlternateContent xmlns:mc="http://schemas.openxmlformats.org/markup-compatibility/2006">
          <mc:Choice Requires="x14">
            <control shapeId="73932" r:id="rId37" name="Check Box 204">
              <controlPr defaultSize="0" autoFill="0" autoLine="0" autoPict="0">
                <anchor moveWithCells="1">
                  <from>
                    <xdr:col>12</xdr:col>
                    <xdr:colOff>441960</xdr:colOff>
                    <xdr:row>53</xdr:row>
                    <xdr:rowOff>190500</xdr:rowOff>
                  </from>
                  <to>
                    <xdr:col>13</xdr:col>
                    <xdr:colOff>175260</xdr:colOff>
                    <xdr:row>55</xdr:row>
                    <xdr:rowOff>7620</xdr:rowOff>
                  </to>
                </anchor>
              </controlPr>
            </control>
          </mc:Choice>
        </mc:AlternateContent>
        <mc:AlternateContent xmlns:mc="http://schemas.openxmlformats.org/markup-compatibility/2006">
          <mc:Choice Requires="x14">
            <control shapeId="73934" r:id="rId38" name="Check Box 206">
              <controlPr defaultSize="0" autoFill="0" autoLine="0" autoPict="0">
                <anchor moveWithCells="1">
                  <from>
                    <xdr:col>11</xdr:col>
                    <xdr:colOff>403860</xdr:colOff>
                    <xdr:row>61</xdr:row>
                    <xdr:rowOff>160020</xdr:rowOff>
                  </from>
                  <to>
                    <xdr:col>12</xdr:col>
                    <xdr:colOff>228600</xdr:colOff>
                    <xdr:row>63</xdr:row>
                    <xdr:rowOff>0</xdr:rowOff>
                  </to>
                </anchor>
              </controlPr>
            </control>
          </mc:Choice>
        </mc:AlternateContent>
        <mc:AlternateContent xmlns:mc="http://schemas.openxmlformats.org/markup-compatibility/2006">
          <mc:Choice Requires="x14">
            <control shapeId="73935" r:id="rId39" name="Check Box 207">
              <controlPr defaultSize="0" autoFill="0" autoLine="0" autoPict="0">
                <anchor moveWithCells="1">
                  <from>
                    <xdr:col>12</xdr:col>
                    <xdr:colOff>441960</xdr:colOff>
                    <xdr:row>61</xdr:row>
                    <xdr:rowOff>175260</xdr:rowOff>
                  </from>
                  <to>
                    <xdr:col>13</xdr:col>
                    <xdr:colOff>175260</xdr:colOff>
                    <xdr:row>63</xdr:row>
                    <xdr:rowOff>0</xdr:rowOff>
                  </to>
                </anchor>
              </controlPr>
            </control>
          </mc:Choice>
        </mc:AlternateContent>
        <mc:AlternateContent xmlns:mc="http://schemas.openxmlformats.org/markup-compatibility/2006">
          <mc:Choice Requires="x14">
            <control shapeId="73936" r:id="rId40" name="Check Box 208">
              <controlPr defaultSize="0" autoFill="0" autoLine="0" autoPict="0">
                <anchor moveWithCells="1">
                  <from>
                    <xdr:col>11</xdr:col>
                    <xdr:colOff>403860</xdr:colOff>
                    <xdr:row>62</xdr:row>
                    <xdr:rowOff>121920</xdr:rowOff>
                  </from>
                  <to>
                    <xdr:col>12</xdr:col>
                    <xdr:colOff>228600</xdr:colOff>
                    <xdr:row>63</xdr:row>
                    <xdr:rowOff>152400</xdr:rowOff>
                  </to>
                </anchor>
              </controlPr>
            </control>
          </mc:Choice>
        </mc:AlternateContent>
        <mc:AlternateContent xmlns:mc="http://schemas.openxmlformats.org/markup-compatibility/2006">
          <mc:Choice Requires="x14">
            <control shapeId="73937" r:id="rId41" name="Check Box 209">
              <controlPr defaultSize="0" autoFill="0" autoLine="0" autoPict="0">
                <anchor moveWithCells="1">
                  <from>
                    <xdr:col>11</xdr:col>
                    <xdr:colOff>403860</xdr:colOff>
                    <xdr:row>62</xdr:row>
                    <xdr:rowOff>160020</xdr:rowOff>
                  </from>
                  <to>
                    <xdr:col>12</xdr:col>
                    <xdr:colOff>228600</xdr:colOff>
                    <xdr:row>64</xdr:row>
                    <xdr:rowOff>0</xdr:rowOff>
                  </to>
                </anchor>
              </controlPr>
            </control>
          </mc:Choice>
        </mc:AlternateContent>
        <mc:AlternateContent xmlns:mc="http://schemas.openxmlformats.org/markup-compatibility/2006">
          <mc:Choice Requires="x14">
            <control shapeId="73938" r:id="rId42" name="Check Box 210">
              <controlPr defaultSize="0" autoFill="0" autoLine="0" autoPict="0">
                <anchor moveWithCells="1">
                  <from>
                    <xdr:col>12</xdr:col>
                    <xdr:colOff>441960</xdr:colOff>
                    <xdr:row>62</xdr:row>
                    <xdr:rowOff>175260</xdr:rowOff>
                  </from>
                  <to>
                    <xdr:col>13</xdr:col>
                    <xdr:colOff>175260</xdr:colOff>
                    <xdr:row>64</xdr:row>
                    <xdr:rowOff>0</xdr:rowOff>
                  </to>
                </anchor>
              </controlPr>
            </control>
          </mc:Choice>
        </mc:AlternateContent>
        <mc:AlternateContent xmlns:mc="http://schemas.openxmlformats.org/markup-compatibility/2006">
          <mc:Choice Requires="x14">
            <control shapeId="73950" r:id="rId43" name="Check Box 222">
              <controlPr defaultSize="0" autoFill="0" autoLine="0" autoPict="0">
                <anchor moveWithCells="1">
                  <from>
                    <xdr:col>11</xdr:col>
                    <xdr:colOff>144780</xdr:colOff>
                    <xdr:row>55</xdr:row>
                    <xdr:rowOff>175260</xdr:rowOff>
                  </from>
                  <to>
                    <xdr:col>11</xdr:col>
                    <xdr:colOff>449580</xdr:colOff>
                    <xdr:row>57</xdr:row>
                    <xdr:rowOff>22860</xdr:rowOff>
                  </to>
                </anchor>
              </controlPr>
            </control>
          </mc:Choice>
        </mc:AlternateContent>
        <mc:AlternateContent xmlns:mc="http://schemas.openxmlformats.org/markup-compatibility/2006">
          <mc:Choice Requires="x14">
            <control shapeId="73951" r:id="rId44" name="Check Box 223">
              <controlPr defaultSize="0" autoFill="0" autoLine="0" autoPict="0">
                <anchor moveWithCells="1">
                  <from>
                    <xdr:col>12</xdr:col>
                    <xdr:colOff>152400</xdr:colOff>
                    <xdr:row>55</xdr:row>
                    <xdr:rowOff>175260</xdr:rowOff>
                  </from>
                  <to>
                    <xdr:col>12</xdr:col>
                    <xdr:colOff>457200</xdr:colOff>
                    <xdr:row>57</xdr:row>
                    <xdr:rowOff>7620</xdr:rowOff>
                  </to>
                </anchor>
              </controlPr>
            </control>
          </mc:Choice>
        </mc:AlternateContent>
        <mc:AlternateContent xmlns:mc="http://schemas.openxmlformats.org/markup-compatibility/2006">
          <mc:Choice Requires="x14">
            <control shapeId="73952" r:id="rId45" name="Check Box 224">
              <controlPr defaultSize="0" autoFill="0" autoLine="0" autoPict="0">
                <anchor moveWithCells="1">
                  <from>
                    <xdr:col>13</xdr:col>
                    <xdr:colOff>160020</xdr:colOff>
                    <xdr:row>55</xdr:row>
                    <xdr:rowOff>160020</xdr:rowOff>
                  </from>
                  <to>
                    <xdr:col>13</xdr:col>
                    <xdr:colOff>464820</xdr:colOff>
                    <xdr:row>57</xdr:row>
                    <xdr:rowOff>0</xdr:rowOff>
                  </to>
                </anchor>
              </controlPr>
            </control>
          </mc:Choice>
        </mc:AlternateContent>
        <mc:AlternateContent xmlns:mc="http://schemas.openxmlformats.org/markup-compatibility/2006">
          <mc:Choice Requires="x14">
            <control shapeId="73953" r:id="rId46" name="Check Box 225">
              <controlPr defaultSize="0" autoFill="0" autoLine="0" autoPict="0">
                <anchor moveWithCells="1">
                  <from>
                    <xdr:col>11</xdr:col>
                    <xdr:colOff>144780</xdr:colOff>
                    <xdr:row>56</xdr:row>
                    <xdr:rowOff>175260</xdr:rowOff>
                  </from>
                  <to>
                    <xdr:col>11</xdr:col>
                    <xdr:colOff>449580</xdr:colOff>
                    <xdr:row>58</xdr:row>
                    <xdr:rowOff>7620</xdr:rowOff>
                  </to>
                </anchor>
              </controlPr>
            </control>
          </mc:Choice>
        </mc:AlternateContent>
        <mc:AlternateContent xmlns:mc="http://schemas.openxmlformats.org/markup-compatibility/2006">
          <mc:Choice Requires="x14">
            <control shapeId="73954" r:id="rId47" name="Check Box 226">
              <controlPr defaultSize="0" autoFill="0" autoLine="0" autoPict="0">
                <anchor moveWithCells="1">
                  <from>
                    <xdr:col>12</xdr:col>
                    <xdr:colOff>152400</xdr:colOff>
                    <xdr:row>56</xdr:row>
                    <xdr:rowOff>175260</xdr:rowOff>
                  </from>
                  <to>
                    <xdr:col>12</xdr:col>
                    <xdr:colOff>457200</xdr:colOff>
                    <xdr:row>58</xdr:row>
                    <xdr:rowOff>0</xdr:rowOff>
                  </to>
                </anchor>
              </controlPr>
            </control>
          </mc:Choice>
        </mc:AlternateContent>
        <mc:AlternateContent xmlns:mc="http://schemas.openxmlformats.org/markup-compatibility/2006">
          <mc:Choice Requires="x14">
            <control shapeId="73955" r:id="rId48" name="Check Box 227">
              <controlPr defaultSize="0" autoFill="0" autoLine="0" autoPict="0">
                <anchor moveWithCells="1">
                  <from>
                    <xdr:col>13</xdr:col>
                    <xdr:colOff>160020</xdr:colOff>
                    <xdr:row>56</xdr:row>
                    <xdr:rowOff>160020</xdr:rowOff>
                  </from>
                  <to>
                    <xdr:col>13</xdr:col>
                    <xdr:colOff>464820</xdr:colOff>
                    <xdr:row>58</xdr:row>
                    <xdr:rowOff>0</xdr:rowOff>
                  </to>
                </anchor>
              </controlPr>
            </control>
          </mc:Choice>
        </mc:AlternateContent>
        <mc:AlternateContent xmlns:mc="http://schemas.openxmlformats.org/markup-compatibility/2006">
          <mc:Choice Requires="x14">
            <control shapeId="73956" r:id="rId49" name="Check Box 228">
              <controlPr defaultSize="0" autoFill="0" autoLine="0" autoPict="0">
                <anchor moveWithCells="1">
                  <from>
                    <xdr:col>11</xdr:col>
                    <xdr:colOff>144780</xdr:colOff>
                    <xdr:row>57</xdr:row>
                    <xdr:rowOff>175260</xdr:rowOff>
                  </from>
                  <to>
                    <xdr:col>11</xdr:col>
                    <xdr:colOff>449580</xdr:colOff>
                    <xdr:row>59</xdr:row>
                    <xdr:rowOff>7620</xdr:rowOff>
                  </to>
                </anchor>
              </controlPr>
            </control>
          </mc:Choice>
        </mc:AlternateContent>
        <mc:AlternateContent xmlns:mc="http://schemas.openxmlformats.org/markup-compatibility/2006">
          <mc:Choice Requires="x14">
            <control shapeId="73957" r:id="rId50" name="Check Box 229">
              <controlPr defaultSize="0" autoFill="0" autoLine="0" autoPict="0">
                <anchor moveWithCells="1">
                  <from>
                    <xdr:col>12</xdr:col>
                    <xdr:colOff>152400</xdr:colOff>
                    <xdr:row>57</xdr:row>
                    <xdr:rowOff>182880</xdr:rowOff>
                  </from>
                  <to>
                    <xdr:col>12</xdr:col>
                    <xdr:colOff>457200</xdr:colOff>
                    <xdr:row>59</xdr:row>
                    <xdr:rowOff>0</xdr:rowOff>
                  </to>
                </anchor>
              </controlPr>
            </control>
          </mc:Choice>
        </mc:AlternateContent>
        <mc:AlternateContent xmlns:mc="http://schemas.openxmlformats.org/markup-compatibility/2006">
          <mc:Choice Requires="x14">
            <control shapeId="73958" r:id="rId51" name="Check Box 230">
              <controlPr defaultSize="0" autoFill="0" autoLine="0" autoPict="0">
                <anchor moveWithCells="1">
                  <from>
                    <xdr:col>13</xdr:col>
                    <xdr:colOff>160020</xdr:colOff>
                    <xdr:row>57</xdr:row>
                    <xdr:rowOff>175260</xdr:rowOff>
                  </from>
                  <to>
                    <xdr:col>13</xdr:col>
                    <xdr:colOff>464820</xdr:colOff>
                    <xdr:row>59</xdr:row>
                    <xdr:rowOff>0</xdr:rowOff>
                  </to>
                </anchor>
              </controlPr>
            </control>
          </mc:Choice>
        </mc:AlternateContent>
        <mc:AlternateContent xmlns:mc="http://schemas.openxmlformats.org/markup-compatibility/2006">
          <mc:Choice Requires="x14">
            <control shapeId="73959" r:id="rId52" name="Check Box 231">
              <controlPr defaultSize="0" autoFill="0" autoLine="0" autoPict="0">
                <anchor moveWithCells="1">
                  <from>
                    <xdr:col>11</xdr:col>
                    <xdr:colOff>144780</xdr:colOff>
                    <xdr:row>59</xdr:row>
                    <xdr:rowOff>190500</xdr:rowOff>
                  </from>
                  <to>
                    <xdr:col>11</xdr:col>
                    <xdr:colOff>449580</xdr:colOff>
                    <xdr:row>61</xdr:row>
                    <xdr:rowOff>22860</xdr:rowOff>
                  </to>
                </anchor>
              </controlPr>
            </control>
          </mc:Choice>
        </mc:AlternateContent>
        <mc:AlternateContent xmlns:mc="http://schemas.openxmlformats.org/markup-compatibility/2006">
          <mc:Choice Requires="x14">
            <control shapeId="73960" r:id="rId53" name="Check Box 232">
              <controlPr defaultSize="0" autoFill="0" autoLine="0" autoPict="0">
                <anchor moveWithCells="1">
                  <from>
                    <xdr:col>12</xdr:col>
                    <xdr:colOff>152400</xdr:colOff>
                    <xdr:row>59</xdr:row>
                    <xdr:rowOff>190500</xdr:rowOff>
                  </from>
                  <to>
                    <xdr:col>12</xdr:col>
                    <xdr:colOff>457200</xdr:colOff>
                    <xdr:row>61</xdr:row>
                    <xdr:rowOff>7620</xdr:rowOff>
                  </to>
                </anchor>
              </controlPr>
            </control>
          </mc:Choice>
        </mc:AlternateContent>
        <mc:AlternateContent xmlns:mc="http://schemas.openxmlformats.org/markup-compatibility/2006">
          <mc:Choice Requires="x14">
            <control shapeId="73961" r:id="rId54" name="Check Box 233">
              <controlPr defaultSize="0" autoFill="0" autoLine="0" autoPict="0">
                <anchor moveWithCells="1">
                  <from>
                    <xdr:col>13</xdr:col>
                    <xdr:colOff>160020</xdr:colOff>
                    <xdr:row>59</xdr:row>
                    <xdr:rowOff>182880</xdr:rowOff>
                  </from>
                  <to>
                    <xdr:col>13</xdr:col>
                    <xdr:colOff>464820</xdr:colOff>
                    <xdr:row>61</xdr:row>
                    <xdr:rowOff>7620</xdr:rowOff>
                  </to>
                </anchor>
              </controlPr>
            </control>
          </mc:Choice>
        </mc:AlternateContent>
        <mc:AlternateContent xmlns:mc="http://schemas.openxmlformats.org/markup-compatibility/2006">
          <mc:Choice Requires="x14">
            <control shapeId="73962" r:id="rId55" name="Check Box 234">
              <controlPr defaultSize="0" autoFill="0" autoLine="0" autoPict="0">
                <anchor moveWithCells="1">
                  <from>
                    <xdr:col>11</xdr:col>
                    <xdr:colOff>144780</xdr:colOff>
                    <xdr:row>72</xdr:row>
                    <xdr:rowOff>182880</xdr:rowOff>
                  </from>
                  <to>
                    <xdr:col>11</xdr:col>
                    <xdr:colOff>449580</xdr:colOff>
                    <xdr:row>74</xdr:row>
                    <xdr:rowOff>0</xdr:rowOff>
                  </to>
                </anchor>
              </controlPr>
            </control>
          </mc:Choice>
        </mc:AlternateContent>
        <mc:AlternateContent xmlns:mc="http://schemas.openxmlformats.org/markup-compatibility/2006">
          <mc:Choice Requires="x14">
            <control shapeId="73963" r:id="rId56" name="Check Box 235">
              <controlPr defaultSize="0" autoFill="0" autoLine="0" autoPict="0">
                <anchor moveWithCells="1">
                  <from>
                    <xdr:col>12</xdr:col>
                    <xdr:colOff>152400</xdr:colOff>
                    <xdr:row>72</xdr:row>
                    <xdr:rowOff>182880</xdr:rowOff>
                  </from>
                  <to>
                    <xdr:col>12</xdr:col>
                    <xdr:colOff>457200</xdr:colOff>
                    <xdr:row>74</xdr:row>
                    <xdr:rowOff>0</xdr:rowOff>
                  </to>
                </anchor>
              </controlPr>
            </control>
          </mc:Choice>
        </mc:AlternateContent>
        <mc:AlternateContent xmlns:mc="http://schemas.openxmlformats.org/markup-compatibility/2006">
          <mc:Choice Requires="x14">
            <control shapeId="73964" r:id="rId57" name="Check Box 236">
              <controlPr defaultSize="0" autoFill="0" autoLine="0" autoPict="0">
                <anchor moveWithCells="1">
                  <from>
                    <xdr:col>13</xdr:col>
                    <xdr:colOff>160020</xdr:colOff>
                    <xdr:row>72</xdr:row>
                    <xdr:rowOff>175260</xdr:rowOff>
                  </from>
                  <to>
                    <xdr:col>13</xdr:col>
                    <xdr:colOff>464820</xdr:colOff>
                    <xdr:row>74</xdr:row>
                    <xdr:rowOff>0</xdr:rowOff>
                  </to>
                </anchor>
              </controlPr>
            </control>
          </mc:Choice>
        </mc:AlternateContent>
        <mc:AlternateContent xmlns:mc="http://schemas.openxmlformats.org/markup-compatibility/2006">
          <mc:Choice Requires="x14">
            <control shapeId="73965" r:id="rId58" name="Check Box 237">
              <controlPr defaultSize="0" autoFill="0" autoLine="0" autoPict="0">
                <anchor moveWithCells="1">
                  <from>
                    <xdr:col>11</xdr:col>
                    <xdr:colOff>144780</xdr:colOff>
                    <xdr:row>78</xdr:row>
                    <xdr:rowOff>182880</xdr:rowOff>
                  </from>
                  <to>
                    <xdr:col>11</xdr:col>
                    <xdr:colOff>449580</xdr:colOff>
                    <xdr:row>80</xdr:row>
                    <xdr:rowOff>7620</xdr:rowOff>
                  </to>
                </anchor>
              </controlPr>
            </control>
          </mc:Choice>
        </mc:AlternateContent>
        <mc:AlternateContent xmlns:mc="http://schemas.openxmlformats.org/markup-compatibility/2006">
          <mc:Choice Requires="x14">
            <control shapeId="73966" r:id="rId59" name="Check Box 238">
              <controlPr defaultSize="0" autoFill="0" autoLine="0" autoPict="0">
                <anchor moveWithCells="1">
                  <from>
                    <xdr:col>12</xdr:col>
                    <xdr:colOff>152400</xdr:colOff>
                    <xdr:row>78</xdr:row>
                    <xdr:rowOff>182880</xdr:rowOff>
                  </from>
                  <to>
                    <xdr:col>12</xdr:col>
                    <xdr:colOff>457200</xdr:colOff>
                    <xdr:row>80</xdr:row>
                    <xdr:rowOff>0</xdr:rowOff>
                  </to>
                </anchor>
              </controlPr>
            </control>
          </mc:Choice>
        </mc:AlternateContent>
        <mc:AlternateContent xmlns:mc="http://schemas.openxmlformats.org/markup-compatibility/2006">
          <mc:Choice Requires="x14">
            <control shapeId="73967" r:id="rId60" name="Check Box 239">
              <controlPr defaultSize="0" autoFill="0" autoLine="0" autoPict="0">
                <anchor moveWithCells="1">
                  <from>
                    <xdr:col>13</xdr:col>
                    <xdr:colOff>160020</xdr:colOff>
                    <xdr:row>78</xdr:row>
                    <xdr:rowOff>175260</xdr:rowOff>
                  </from>
                  <to>
                    <xdr:col>13</xdr:col>
                    <xdr:colOff>464820</xdr:colOff>
                    <xdr:row>80</xdr:row>
                    <xdr:rowOff>0</xdr:rowOff>
                  </to>
                </anchor>
              </controlPr>
            </control>
          </mc:Choice>
        </mc:AlternateContent>
        <mc:AlternateContent xmlns:mc="http://schemas.openxmlformats.org/markup-compatibility/2006">
          <mc:Choice Requires="x14">
            <control shapeId="73968" r:id="rId61" name="Check Box 240">
              <controlPr defaultSize="0" autoFill="0" autoLine="0" autoPict="0">
                <anchor moveWithCells="1">
                  <from>
                    <xdr:col>11</xdr:col>
                    <xdr:colOff>403860</xdr:colOff>
                    <xdr:row>80</xdr:row>
                    <xdr:rowOff>121920</xdr:rowOff>
                  </from>
                  <to>
                    <xdr:col>12</xdr:col>
                    <xdr:colOff>228600</xdr:colOff>
                    <xdr:row>81</xdr:row>
                    <xdr:rowOff>7620</xdr:rowOff>
                  </to>
                </anchor>
              </controlPr>
            </control>
          </mc:Choice>
        </mc:AlternateContent>
        <mc:AlternateContent xmlns:mc="http://schemas.openxmlformats.org/markup-compatibility/2006">
          <mc:Choice Requires="x14">
            <control shapeId="73969" r:id="rId62" name="Check Box 241">
              <controlPr defaultSize="0" autoFill="0" autoLine="0" autoPict="0">
                <anchor moveWithCells="1">
                  <from>
                    <xdr:col>12</xdr:col>
                    <xdr:colOff>441960</xdr:colOff>
                    <xdr:row>80</xdr:row>
                    <xdr:rowOff>137160</xdr:rowOff>
                  </from>
                  <to>
                    <xdr:col>13</xdr:col>
                    <xdr:colOff>175260</xdr:colOff>
                    <xdr:row>81</xdr:row>
                    <xdr:rowOff>22860</xdr:rowOff>
                  </to>
                </anchor>
              </controlPr>
            </control>
          </mc:Choice>
        </mc:AlternateContent>
        <mc:AlternateContent xmlns:mc="http://schemas.openxmlformats.org/markup-compatibility/2006">
          <mc:Choice Requires="x14">
            <control shapeId="73970" r:id="rId63" name="Check Box 242">
              <controlPr defaultSize="0" autoFill="0" autoLine="0" autoPict="0">
                <anchor moveWithCells="1">
                  <from>
                    <xdr:col>11</xdr:col>
                    <xdr:colOff>403860</xdr:colOff>
                    <xdr:row>81</xdr:row>
                    <xdr:rowOff>175260</xdr:rowOff>
                  </from>
                  <to>
                    <xdr:col>12</xdr:col>
                    <xdr:colOff>228600</xdr:colOff>
                    <xdr:row>83</xdr:row>
                    <xdr:rowOff>0</xdr:rowOff>
                  </to>
                </anchor>
              </controlPr>
            </control>
          </mc:Choice>
        </mc:AlternateContent>
        <mc:AlternateContent xmlns:mc="http://schemas.openxmlformats.org/markup-compatibility/2006">
          <mc:Choice Requires="x14">
            <control shapeId="73972" r:id="rId64" name="Check Box 244">
              <controlPr defaultSize="0" autoFill="0" autoLine="0" autoPict="0">
                <anchor moveWithCells="1">
                  <from>
                    <xdr:col>12</xdr:col>
                    <xdr:colOff>441960</xdr:colOff>
                    <xdr:row>81</xdr:row>
                    <xdr:rowOff>175260</xdr:rowOff>
                  </from>
                  <to>
                    <xdr:col>13</xdr:col>
                    <xdr:colOff>175260</xdr:colOff>
                    <xdr:row>83</xdr:row>
                    <xdr:rowOff>0</xdr:rowOff>
                  </to>
                </anchor>
              </controlPr>
            </control>
          </mc:Choice>
        </mc:AlternateContent>
        <mc:AlternateContent xmlns:mc="http://schemas.openxmlformats.org/markup-compatibility/2006">
          <mc:Choice Requires="x14">
            <control shapeId="73973" r:id="rId65" name="Check Box 245">
              <controlPr defaultSize="0" autoFill="0" autoLine="0" autoPict="0">
                <anchor moveWithCells="1">
                  <from>
                    <xdr:col>11</xdr:col>
                    <xdr:colOff>403860</xdr:colOff>
                    <xdr:row>111</xdr:row>
                    <xdr:rowOff>175260</xdr:rowOff>
                  </from>
                  <to>
                    <xdr:col>12</xdr:col>
                    <xdr:colOff>228600</xdr:colOff>
                    <xdr:row>113</xdr:row>
                    <xdr:rowOff>0</xdr:rowOff>
                  </to>
                </anchor>
              </controlPr>
            </control>
          </mc:Choice>
        </mc:AlternateContent>
        <mc:AlternateContent xmlns:mc="http://schemas.openxmlformats.org/markup-compatibility/2006">
          <mc:Choice Requires="x14">
            <control shapeId="73974" r:id="rId66" name="Check Box 246">
              <controlPr defaultSize="0" autoFill="0" autoLine="0" autoPict="0">
                <anchor moveWithCells="1">
                  <from>
                    <xdr:col>12</xdr:col>
                    <xdr:colOff>441960</xdr:colOff>
                    <xdr:row>111</xdr:row>
                    <xdr:rowOff>175260</xdr:rowOff>
                  </from>
                  <to>
                    <xdr:col>13</xdr:col>
                    <xdr:colOff>175260</xdr:colOff>
                    <xdr:row>113</xdr:row>
                    <xdr:rowOff>0</xdr:rowOff>
                  </to>
                </anchor>
              </controlPr>
            </control>
          </mc:Choice>
        </mc:AlternateContent>
        <mc:AlternateContent xmlns:mc="http://schemas.openxmlformats.org/markup-compatibility/2006">
          <mc:Choice Requires="x14">
            <control shapeId="73975" r:id="rId67" name="Check Box 247">
              <controlPr defaultSize="0" autoFill="0" autoLine="0" autoPict="0">
                <anchor moveWithCells="1">
                  <from>
                    <xdr:col>11</xdr:col>
                    <xdr:colOff>403860</xdr:colOff>
                    <xdr:row>112</xdr:row>
                    <xdr:rowOff>182880</xdr:rowOff>
                  </from>
                  <to>
                    <xdr:col>12</xdr:col>
                    <xdr:colOff>228600</xdr:colOff>
                    <xdr:row>114</xdr:row>
                    <xdr:rowOff>7620</xdr:rowOff>
                  </to>
                </anchor>
              </controlPr>
            </control>
          </mc:Choice>
        </mc:AlternateContent>
        <mc:AlternateContent xmlns:mc="http://schemas.openxmlformats.org/markup-compatibility/2006">
          <mc:Choice Requires="x14">
            <control shapeId="73977" r:id="rId68" name="Check Box 249">
              <controlPr defaultSize="0" autoFill="0" autoLine="0" autoPict="0">
                <anchor moveWithCells="1">
                  <from>
                    <xdr:col>12</xdr:col>
                    <xdr:colOff>441960</xdr:colOff>
                    <xdr:row>112</xdr:row>
                    <xdr:rowOff>175260</xdr:rowOff>
                  </from>
                  <to>
                    <xdr:col>13</xdr:col>
                    <xdr:colOff>175260</xdr:colOff>
                    <xdr:row>114</xdr:row>
                    <xdr:rowOff>0</xdr:rowOff>
                  </to>
                </anchor>
              </controlPr>
            </control>
          </mc:Choice>
        </mc:AlternateContent>
        <mc:AlternateContent xmlns:mc="http://schemas.openxmlformats.org/markup-compatibility/2006">
          <mc:Choice Requires="x14">
            <control shapeId="73978" r:id="rId69" name="Check Box 250">
              <controlPr defaultSize="0" autoFill="0" autoLine="0" autoPict="0">
                <anchor moveWithCells="1">
                  <from>
                    <xdr:col>11</xdr:col>
                    <xdr:colOff>144780</xdr:colOff>
                    <xdr:row>115</xdr:row>
                    <xdr:rowOff>182880</xdr:rowOff>
                  </from>
                  <to>
                    <xdr:col>11</xdr:col>
                    <xdr:colOff>449580</xdr:colOff>
                    <xdr:row>117</xdr:row>
                    <xdr:rowOff>7620</xdr:rowOff>
                  </to>
                </anchor>
              </controlPr>
            </control>
          </mc:Choice>
        </mc:AlternateContent>
        <mc:AlternateContent xmlns:mc="http://schemas.openxmlformats.org/markup-compatibility/2006">
          <mc:Choice Requires="x14">
            <control shapeId="73979" r:id="rId70" name="Check Box 251">
              <controlPr defaultSize="0" autoFill="0" autoLine="0" autoPict="0">
                <anchor moveWithCells="1">
                  <from>
                    <xdr:col>12</xdr:col>
                    <xdr:colOff>152400</xdr:colOff>
                    <xdr:row>115</xdr:row>
                    <xdr:rowOff>182880</xdr:rowOff>
                  </from>
                  <to>
                    <xdr:col>12</xdr:col>
                    <xdr:colOff>457200</xdr:colOff>
                    <xdr:row>117</xdr:row>
                    <xdr:rowOff>0</xdr:rowOff>
                  </to>
                </anchor>
              </controlPr>
            </control>
          </mc:Choice>
        </mc:AlternateContent>
        <mc:AlternateContent xmlns:mc="http://schemas.openxmlformats.org/markup-compatibility/2006">
          <mc:Choice Requires="x14">
            <control shapeId="73980" r:id="rId71" name="Check Box 252">
              <controlPr defaultSize="0" autoFill="0" autoLine="0" autoPict="0">
                <anchor moveWithCells="1">
                  <from>
                    <xdr:col>13</xdr:col>
                    <xdr:colOff>160020</xdr:colOff>
                    <xdr:row>115</xdr:row>
                    <xdr:rowOff>175260</xdr:rowOff>
                  </from>
                  <to>
                    <xdr:col>13</xdr:col>
                    <xdr:colOff>464820</xdr:colOff>
                    <xdr:row>117</xdr:row>
                    <xdr:rowOff>0</xdr:rowOff>
                  </to>
                </anchor>
              </controlPr>
            </control>
          </mc:Choice>
        </mc:AlternateContent>
        <mc:AlternateContent xmlns:mc="http://schemas.openxmlformats.org/markup-compatibility/2006">
          <mc:Choice Requires="x14">
            <control shapeId="73981" r:id="rId72" name="Check Box 253">
              <controlPr defaultSize="0" autoFill="0" autoLine="0" autoPict="0">
                <anchor moveWithCells="1">
                  <from>
                    <xdr:col>11</xdr:col>
                    <xdr:colOff>144780</xdr:colOff>
                    <xdr:row>116</xdr:row>
                    <xdr:rowOff>182880</xdr:rowOff>
                  </from>
                  <to>
                    <xdr:col>11</xdr:col>
                    <xdr:colOff>449580</xdr:colOff>
                    <xdr:row>118</xdr:row>
                    <xdr:rowOff>7620</xdr:rowOff>
                  </to>
                </anchor>
              </controlPr>
            </control>
          </mc:Choice>
        </mc:AlternateContent>
        <mc:AlternateContent xmlns:mc="http://schemas.openxmlformats.org/markup-compatibility/2006">
          <mc:Choice Requires="x14">
            <control shapeId="73982" r:id="rId73" name="Check Box 254">
              <controlPr defaultSize="0" autoFill="0" autoLine="0" autoPict="0">
                <anchor moveWithCells="1">
                  <from>
                    <xdr:col>12</xdr:col>
                    <xdr:colOff>152400</xdr:colOff>
                    <xdr:row>116</xdr:row>
                    <xdr:rowOff>182880</xdr:rowOff>
                  </from>
                  <to>
                    <xdr:col>12</xdr:col>
                    <xdr:colOff>457200</xdr:colOff>
                    <xdr:row>118</xdr:row>
                    <xdr:rowOff>0</xdr:rowOff>
                  </to>
                </anchor>
              </controlPr>
            </control>
          </mc:Choice>
        </mc:AlternateContent>
        <mc:AlternateContent xmlns:mc="http://schemas.openxmlformats.org/markup-compatibility/2006">
          <mc:Choice Requires="x14">
            <control shapeId="73983" r:id="rId74" name="Check Box 255">
              <controlPr defaultSize="0" autoFill="0" autoLine="0" autoPict="0">
                <anchor moveWithCells="1">
                  <from>
                    <xdr:col>13</xdr:col>
                    <xdr:colOff>160020</xdr:colOff>
                    <xdr:row>116</xdr:row>
                    <xdr:rowOff>175260</xdr:rowOff>
                  </from>
                  <to>
                    <xdr:col>13</xdr:col>
                    <xdr:colOff>464820</xdr:colOff>
                    <xdr:row>118</xdr:row>
                    <xdr:rowOff>0</xdr:rowOff>
                  </to>
                </anchor>
              </controlPr>
            </control>
          </mc:Choice>
        </mc:AlternateContent>
        <mc:AlternateContent xmlns:mc="http://schemas.openxmlformats.org/markup-compatibility/2006">
          <mc:Choice Requires="x14">
            <control shapeId="74097" r:id="rId75" name="Check Box 369">
              <controlPr defaultSize="0" autoFill="0" autoLine="0" autoPict="0">
                <anchor moveWithCells="1">
                  <from>
                    <xdr:col>11</xdr:col>
                    <xdr:colOff>144780</xdr:colOff>
                    <xdr:row>91</xdr:row>
                    <xdr:rowOff>160020</xdr:rowOff>
                  </from>
                  <to>
                    <xdr:col>11</xdr:col>
                    <xdr:colOff>449580</xdr:colOff>
                    <xdr:row>93</xdr:row>
                    <xdr:rowOff>0</xdr:rowOff>
                  </to>
                </anchor>
              </controlPr>
            </control>
          </mc:Choice>
        </mc:AlternateContent>
        <mc:AlternateContent xmlns:mc="http://schemas.openxmlformats.org/markup-compatibility/2006">
          <mc:Choice Requires="x14">
            <control shapeId="74098" r:id="rId76" name="Check Box 370">
              <controlPr defaultSize="0" autoFill="0" autoLine="0" autoPict="0">
                <anchor moveWithCells="1">
                  <from>
                    <xdr:col>12</xdr:col>
                    <xdr:colOff>152400</xdr:colOff>
                    <xdr:row>91</xdr:row>
                    <xdr:rowOff>175260</xdr:rowOff>
                  </from>
                  <to>
                    <xdr:col>12</xdr:col>
                    <xdr:colOff>457200</xdr:colOff>
                    <xdr:row>93</xdr:row>
                    <xdr:rowOff>0</xdr:rowOff>
                  </to>
                </anchor>
              </controlPr>
            </control>
          </mc:Choice>
        </mc:AlternateContent>
        <mc:AlternateContent xmlns:mc="http://schemas.openxmlformats.org/markup-compatibility/2006">
          <mc:Choice Requires="x14">
            <control shapeId="74099" r:id="rId77" name="Check Box 371">
              <controlPr defaultSize="0" autoFill="0" autoLine="0" autoPict="0">
                <anchor moveWithCells="1">
                  <from>
                    <xdr:col>13</xdr:col>
                    <xdr:colOff>160020</xdr:colOff>
                    <xdr:row>91</xdr:row>
                    <xdr:rowOff>160020</xdr:rowOff>
                  </from>
                  <to>
                    <xdr:col>13</xdr:col>
                    <xdr:colOff>464820</xdr:colOff>
                    <xdr:row>93</xdr:row>
                    <xdr:rowOff>0</xdr:rowOff>
                  </to>
                </anchor>
              </controlPr>
            </control>
          </mc:Choice>
        </mc:AlternateContent>
        <mc:AlternateContent xmlns:mc="http://schemas.openxmlformats.org/markup-compatibility/2006">
          <mc:Choice Requires="x14">
            <control shapeId="74100" r:id="rId78" name="Check Box 372">
              <controlPr defaultSize="0" autoFill="0" autoLine="0" autoPict="0">
                <anchor moveWithCells="1">
                  <from>
                    <xdr:col>11</xdr:col>
                    <xdr:colOff>144780</xdr:colOff>
                    <xdr:row>99</xdr:row>
                    <xdr:rowOff>160020</xdr:rowOff>
                  </from>
                  <to>
                    <xdr:col>11</xdr:col>
                    <xdr:colOff>449580</xdr:colOff>
                    <xdr:row>101</xdr:row>
                    <xdr:rowOff>0</xdr:rowOff>
                  </to>
                </anchor>
              </controlPr>
            </control>
          </mc:Choice>
        </mc:AlternateContent>
        <mc:AlternateContent xmlns:mc="http://schemas.openxmlformats.org/markup-compatibility/2006">
          <mc:Choice Requires="x14">
            <control shapeId="74101" r:id="rId79" name="Check Box 373">
              <controlPr defaultSize="0" autoFill="0" autoLine="0" autoPict="0">
                <anchor moveWithCells="1">
                  <from>
                    <xdr:col>12</xdr:col>
                    <xdr:colOff>152400</xdr:colOff>
                    <xdr:row>99</xdr:row>
                    <xdr:rowOff>175260</xdr:rowOff>
                  </from>
                  <to>
                    <xdr:col>12</xdr:col>
                    <xdr:colOff>457200</xdr:colOff>
                    <xdr:row>101</xdr:row>
                    <xdr:rowOff>0</xdr:rowOff>
                  </to>
                </anchor>
              </controlPr>
            </control>
          </mc:Choice>
        </mc:AlternateContent>
        <mc:AlternateContent xmlns:mc="http://schemas.openxmlformats.org/markup-compatibility/2006">
          <mc:Choice Requires="x14">
            <control shapeId="74102" r:id="rId80" name="Check Box 374">
              <controlPr defaultSize="0" autoFill="0" autoLine="0" autoPict="0">
                <anchor moveWithCells="1">
                  <from>
                    <xdr:col>13</xdr:col>
                    <xdr:colOff>160020</xdr:colOff>
                    <xdr:row>99</xdr:row>
                    <xdr:rowOff>160020</xdr:rowOff>
                  </from>
                  <to>
                    <xdr:col>13</xdr:col>
                    <xdr:colOff>464820</xdr:colOff>
                    <xdr:row>101</xdr:row>
                    <xdr:rowOff>0</xdr:rowOff>
                  </to>
                </anchor>
              </controlPr>
            </control>
          </mc:Choice>
        </mc:AlternateContent>
        <mc:AlternateContent xmlns:mc="http://schemas.openxmlformats.org/markup-compatibility/2006">
          <mc:Choice Requires="x14">
            <control shapeId="74103" r:id="rId81" name="Check Box 375">
              <controlPr defaultSize="0" autoFill="0" autoLine="0" autoPict="0">
                <anchor moveWithCells="1">
                  <from>
                    <xdr:col>11</xdr:col>
                    <xdr:colOff>403860</xdr:colOff>
                    <xdr:row>101</xdr:row>
                    <xdr:rowOff>160020</xdr:rowOff>
                  </from>
                  <to>
                    <xdr:col>12</xdr:col>
                    <xdr:colOff>228600</xdr:colOff>
                    <xdr:row>103</xdr:row>
                    <xdr:rowOff>7620</xdr:rowOff>
                  </to>
                </anchor>
              </controlPr>
            </control>
          </mc:Choice>
        </mc:AlternateContent>
        <mc:AlternateContent xmlns:mc="http://schemas.openxmlformats.org/markup-compatibility/2006">
          <mc:Choice Requires="x14">
            <control shapeId="74104" r:id="rId82" name="Check Box 376">
              <controlPr defaultSize="0" autoFill="0" autoLine="0" autoPict="0">
                <anchor moveWithCells="1">
                  <from>
                    <xdr:col>12</xdr:col>
                    <xdr:colOff>441960</xdr:colOff>
                    <xdr:row>101</xdr:row>
                    <xdr:rowOff>160020</xdr:rowOff>
                  </from>
                  <to>
                    <xdr:col>13</xdr:col>
                    <xdr:colOff>175260</xdr:colOff>
                    <xdr:row>103</xdr:row>
                    <xdr:rowOff>7620</xdr:rowOff>
                  </to>
                </anchor>
              </controlPr>
            </control>
          </mc:Choice>
        </mc:AlternateContent>
        <mc:AlternateContent xmlns:mc="http://schemas.openxmlformats.org/markup-compatibility/2006">
          <mc:Choice Requires="x14">
            <control shapeId="74105" r:id="rId83" name="Check Box 377">
              <controlPr defaultSize="0" autoFill="0" autoLine="0" autoPict="0">
                <anchor moveWithCells="1">
                  <from>
                    <xdr:col>11</xdr:col>
                    <xdr:colOff>403860</xdr:colOff>
                    <xdr:row>102</xdr:row>
                    <xdr:rowOff>160020</xdr:rowOff>
                  </from>
                  <to>
                    <xdr:col>12</xdr:col>
                    <xdr:colOff>228600</xdr:colOff>
                    <xdr:row>104</xdr:row>
                    <xdr:rowOff>7620</xdr:rowOff>
                  </to>
                </anchor>
              </controlPr>
            </control>
          </mc:Choice>
        </mc:AlternateContent>
        <mc:AlternateContent xmlns:mc="http://schemas.openxmlformats.org/markup-compatibility/2006">
          <mc:Choice Requires="x14">
            <control shapeId="74107" r:id="rId84" name="Check Box 379">
              <controlPr defaultSize="0" autoFill="0" autoLine="0" autoPict="0">
                <anchor moveWithCells="1">
                  <from>
                    <xdr:col>12</xdr:col>
                    <xdr:colOff>441960</xdr:colOff>
                    <xdr:row>102</xdr:row>
                    <xdr:rowOff>160020</xdr:rowOff>
                  </from>
                  <to>
                    <xdr:col>13</xdr:col>
                    <xdr:colOff>175260</xdr:colOff>
                    <xdr:row>104</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4"/>
  <sheetViews>
    <sheetView topLeftCell="B1" zoomScale="85" zoomScaleNormal="85" zoomScaleSheetLayoutView="85" workbookViewId="0">
      <selection activeCell="F49" sqref="F49"/>
    </sheetView>
  </sheetViews>
  <sheetFormatPr defaultColWidth="9.140625" defaultRowHeight="13.9"/>
  <cols>
    <col min="1" max="1" width="2.5703125" style="55" customWidth="1"/>
    <col min="2" max="2" width="6" style="55" customWidth="1"/>
    <col min="3" max="3" width="20.28515625" style="55" customWidth="1"/>
    <col min="4" max="4" width="10.5703125" style="55" customWidth="1"/>
    <col min="5" max="5" width="29.7109375" style="55" customWidth="1"/>
    <col min="6" max="6" width="10.5703125" style="55" customWidth="1"/>
    <col min="7" max="7" width="15.140625" style="55" customWidth="1"/>
    <col min="8" max="8" width="11.28515625" style="55" customWidth="1"/>
    <col min="9" max="10" width="5.28515625" style="55" customWidth="1"/>
    <col min="11" max="11" width="5.7109375" style="55" customWidth="1"/>
    <col min="12" max="12" width="20.42578125" style="55" customWidth="1"/>
    <col min="13" max="13" width="16.7109375" style="55" customWidth="1"/>
    <col min="14" max="14" width="3.140625" style="55" customWidth="1"/>
    <col min="15" max="16384" width="9.140625" style="55"/>
  </cols>
  <sheetData>
    <row r="1" spans="1:14" ht="5.25" customHeight="1" thickBot="1">
      <c r="A1" s="54"/>
      <c r="B1" s="54"/>
      <c r="C1" s="54"/>
      <c r="D1" s="54"/>
      <c r="E1" s="54"/>
      <c r="F1" s="54"/>
      <c r="G1" s="54"/>
      <c r="H1" s="54"/>
      <c r="I1" s="54"/>
      <c r="J1" s="54"/>
      <c r="K1" s="54"/>
      <c r="L1" s="54"/>
      <c r="M1" s="54"/>
      <c r="N1" s="54"/>
    </row>
    <row r="2" spans="1:14" ht="8.25" customHeight="1">
      <c r="A2" s="54"/>
      <c r="B2" s="56"/>
      <c r="C2" s="57"/>
      <c r="D2" s="57"/>
      <c r="E2" s="58"/>
      <c r="F2" s="58"/>
      <c r="G2" s="58"/>
      <c r="H2" s="58"/>
      <c r="I2" s="58"/>
      <c r="J2" s="58"/>
      <c r="K2" s="58"/>
      <c r="L2" s="57"/>
      <c r="M2" s="59"/>
      <c r="N2" s="54"/>
    </row>
    <row r="3" spans="1:14" ht="22.9">
      <c r="A3" s="54"/>
      <c r="B3" s="60"/>
      <c r="C3" s="54"/>
      <c r="D3" s="54"/>
      <c r="E3" s="278" t="s">
        <v>0</v>
      </c>
      <c r="F3" s="278"/>
      <c r="G3" s="278"/>
      <c r="H3" s="278"/>
      <c r="I3" s="278"/>
      <c r="J3" s="278"/>
      <c r="K3" s="278"/>
      <c r="L3" s="54" t="s">
        <v>1</v>
      </c>
      <c r="M3" s="61"/>
      <c r="N3" s="54"/>
    </row>
    <row r="4" spans="1:14" ht="22.9">
      <c r="A4" s="54"/>
      <c r="B4" s="60"/>
      <c r="C4" s="54"/>
      <c r="D4" s="54"/>
      <c r="E4" s="278" t="s">
        <v>2</v>
      </c>
      <c r="F4" s="278"/>
      <c r="G4" s="278"/>
      <c r="H4" s="278"/>
      <c r="I4" s="278"/>
      <c r="J4" s="278"/>
      <c r="K4" s="278"/>
      <c r="L4" s="54"/>
      <c r="M4" s="61"/>
      <c r="N4" s="54"/>
    </row>
    <row r="5" spans="1:14">
      <c r="A5" s="54"/>
      <c r="B5" s="60"/>
      <c r="C5" s="54"/>
      <c r="D5" s="54"/>
      <c r="E5" s="287" t="s">
        <v>3</v>
      </c>
      <c r="F5" s="287"/>
      <c r="G5" s="62"/>
      <c r="H5" s="63"/>
      <c r="I5" s="63"/>
      <c r="J5" s="63"/>
      <c r="K5" s="63"/>
      <c r="L5" s="54"/>
      <c r="M5" s="61"/>
      <c r="N5" s="54"/>
    </row>
    <row r="6" spans="1:14" ht="14.45" thickBot="1">
      <c r="A6" s="54"/>
      <c r="B6" s="60"/>
      <c r="C6" s="54"/>
      <c r="D6" s="54"/>
      <c r="E6" s="287" t="s">
        <v>4</v>
      </c>
      <c r="F6" s="287"/>
      <c r="G6" s="62"/>
      <c r="H6" s="63"/>
      <c r="I6" s="63"/>
      <c r="J6" s="63"/>
      <c r="K6" s="63"/>
      <c r="L6" s="54"/>
      <c r="M6" s="61"/>
      <c r="N6" s="54"/>
    </row>
    <row r="7" spans="1:14" ht="65.25" customHeight="1" thickBot="1">
      <c r="A7" s="54"/>
      <c r="B7" s="288" t="s">
        <v>5</v>
      </c>
      <c r="C7" s="289"/>
      <c r="D7" s="289"/>
      <c r="E7" s="289"/>
      <c r="F7" s="289"/>
      <c r="G7" s="289"/>
      <c r="H7" s="289"/>
      <c r="I7" s="289"/>
      <c r="J7" s="289"/>
      <c r="K7" s="289"/>
      <c r="L7" s="289"/>
      <c r="M7" s="256" t="s">
        <v>6</v>
      </c>
      <c r="N7" s="54"/>
    </row>
    <row r="8" spans="1:14" ht="14.45" customHeight="1" thickBot="1">
      <c r="A8" s="54"/>
      <c r="B8" s="282" t="s">
        <v>7</v>
      </c>
      <c r="C8" s="283"/>
      <c r="D8" s="284"/>
      <c r="E8" s="290"/>
      <c r="F8" s="285"/>
      <c r="G8" s="285"/>
      <c r="H8" s="285"/>
      <c r="I8" s="285"/>
      <c r="J8" s="285"/>
      <c r="K8" s="286"/>
      <c r="L8" s="291"/>
      <c r="M8" s="292"/>
      <c r="N8" s="54"/>
    </row>
    <row r="9" spans="1:14" ht="15" customHeight="1" thickBot="1">
      <c r="A9" s="54"/>
      <c r="B9" s="282" t="s">
        <v>8</v>
      </c>
      <c r="C9" s="283"/>
      <c r="D9" s="284"/>
      <c r="E9" s="290"/>
      <c r="F9" s="285"/>
      <c r="G9" s="285"/>
      <c r="H9" s="285"/>
      <c r="I9" s="285"/>
      <c r="J9" s="285"/>
      <c r="K9" s="286"/>
      <c r="L9" s="291" t="e">
        <f>VLOOKUP(E9,Vlookup!A2:B657,2,FALSE)</f>
        <v>#N/A</v>
      </c>
      <c r="M9" s="292"/>
      <c r="N9" s="54"/>
    </row>
    <row r="10" spans="1:14" ht="15" customHeight="1" thickBot="1">
      <c r="A10" s="54"/>
      <c r="B10" s="282" t="s">
        <v>9</v>
      </c>
      <c r="C10" s="283"/>
      <c r="D10" s="284"/>
      <c r="E10" s="285"/>
      <c r="F10" s="285"/>
      <c r="G10" s="285"/>
      <c r="H10" s="285"/>
      <c r="I10" s="285"/>
      <c r="J10" s="285"/>
      <c r="K10" s="286"/>
      <c r="L10" s="291" t="e">
        <f>VLOOKUP(E10,Vlookup!A3:B658,2,FALSE)</f>
        <v>#N/A</v>
      </c>
      <c r="M10" s="292"/>
      <c r="N10" s="54"/>
    </row>
    <row r="11" spans="1:14" ht="15" customHeight="1" thickBot="1">
      <c r="A11" s="54"/>
      <c r="B11" s="282" t="s">
        <v>10</v>
      </c>
      <c r="C11" s="283"/>
      <c r="D11" s="284"/>
      <c r="E11" s="330"/>
      <c r="F11" s="331"/>
      <c r="G11" s="331"/>
      <c r="H11" s="331"/>
      <c r="I11" s="331"/>
      <c r="J11" s="331"/>
      <c r="K11" s="331"/>
      <c r="L11" s="331"/>
      <c r="M11" s="332"/>
      <c r="N11" s="54"/>
    </row>
    <row r="12" spans="1:14" ht="63" customHeight="1" thickBot="1">
      <c r="A12" s="54"/>
      <c r="B12" s="68" t="s">
        <v>11</v>
      </c>
      <c r="C12" s="274" t="s">
        <v>12</v>
      </c>
      <c r="D12" s="69" t="s">
        <v>13</v>
      </c>
      <c r="E12" s="70" t="s">
        <v>14</v>
      </c>
      <c r="F12" s="71" t="s">
        <v>15</v>
      </c>
      <c r="G12" s="71" t="s">
        <v>16</v>
      </c>
      <c r="H12" s="71" t="s">
        <v>17</v>
      </c>
      <c r="I12" s="71" t="s">
        <v>18</v>
      </c>
      <c r="J12" s="71" t="s">
        <v>19</v>
      </c>
      <c r="K12" s="71" t="s">
        <v>20</v>
      </c>
      <c r="L12" s="277" t="s">
        <v>21</v>
      </c>
      <c r="M12" s="74" t="s">
        <v>22</v>
      </c>
      <c r="N12" s="54"/>
    </row>
    <row r="13" spans="1:14" ht="18" customHeight="1">
      <c r="A13" s="54"/>
      <c r="B13" s="117" t="str">
        <f>IF(E13="","","Yes")</f>
        <v/>
      </c>
      <c r="C13" s="272"/>
      <c r="D13" s="77">
        <v>1</v>
      </c>
      <c r="E13" s="78"/>
      <c r="F13" s="79"/>
      <c r="G13" s="80"/>
      <c r="H13" s="79"/>
      <c r="I13" s="81"/>
      <c r="J13" s="79"/>
      <c r="K13" s="79"/>
      <c r="L13" s="82"/>
      <c r="M13" s="276"/>
      <c r="N13" s="54"/>
    </row>
    <row r="14" spans="1:14" ht="18" customHeight="1">
      <c r="A14" s="54"/>
      <c r="B14" s="117" t="str">
        <f t="shared" ref="B14:B28" si="0">IF(E14="","","Yes")</f>
        <v/>
      </c>
      <c r="C14" s="272"/>
      <c r="D14" s="83">
        <v>2</v>
      </c>
      <c r="E14" s="84"/>
      <c r="F14" s="79"/>
      <c r="G14" s="80"/>
      <c r="H14" s="79"/>
      <c r="I14" s="81"/>
      <c r="J14" s="79"/>
      <c r="K14" s="79"/>
      <c r="L14" s="85"/>
      <c r="M14" s="275"/>
      <c r="N14" s="54"/>
    </row>
    <row r="15" spans="1:14" ht="18" customHeight="1">
      <c r="A15" s="54"/>
      <c r="B15" s="117" t="str">
        <f t="shared" si="0"/>
        <v/>
      </c>
      <c r="C15" s="272"/>
      <c r="D15" s="83">
        <v>3</v>
      </c>
      <c r="E15" s="84"/>
      <c r="F15" s="79"/>
      <c r="G15" s="80"/>
      <c r="H15" s="79"/>
      <c r="I15" s="81"/>
      <c r="J15" s="79"/>
      <c r="K15" s="79"/>
      <c r="L15" s="86"/>
      <c r="M15" s="275"/>
      <c r="N15" s="54"/>
    </row>
    <row r="16" spans="1:14" ht="18" customHeight="1">
      <c r="A16" s="54"/>
      <c r="B16" s="117" t="str">
        <f t="shared" si="0"/>
        <v/>
      </c>
      <c r="C16" s="272"/>
      <c r="D16" s="83">
        <v>4</v>
      </c>
      <c r="E16" s="84"/>
      <c r="F16" s="79"/>
      <c r="G16" s="80"/>
      <c r="H16" s="79"/>
      <c r="I16" s="81"/>
      <c r="J16" s="79"/>
      <c r="K16" s="79"/>
      <c r="L16" s="86"/>
      <c r="M16" s="275"/>
      <c r="N16" s="54"/>
    </row>
    <row r="17" spans="1:14" ht="18" customHeight="1">
      <c r="A17" s="54"/>
      <c r="B17" s="117" t="str">
        <f t="shared" si="0"/>
        <v/>
      </c>
      <c r="C17" s="272"/>
      <c r="D17" s="83">
        <v>5</v>
      </c>
      <c r="E17" s="84"/>
      <c r="F17" s="79"/>
      <c r="G17" s="80"/>
      <c r="H17" s="79"/>
      <c r="I17" s="81"/>
      <c r="J17" s="79"/>
      <c r="K17" s="79"/>
      <c r="L17" s="86"/>
      <c r="M17" s="275"/>
      <c r="N17" s="54"/>
    </row>
    <row r="18" spans="1:14" ht="18" customHeight="1">
      <c r="A18" s="54"/>
      <c r="B18" s="117" t="str">
        <f t="shared" si="0"/>
        <v/>
      </c>
      <c r="C18" s="272"/>
      <c r="D18" s="83">
        <v>6</v>
      </c>
      <c r="E18" s="84"/>
      <c r="F18" s="79"/>
      <c r="G18" s="80"/>
      <c r="H18" s="79"/>
      <c r="I18" s="81"/>
      <c r="J18" s="79"/>
      <c r="K18" s="79"/>
      <c r="L18" s="87"/>
      <c r="M18" s="275"/>
      <c r="N18" s="54"/>
    </row>
    <row r="19" spans="1:14" ht="18" customHeight="1">
      <c r="A19" s="54"/>
      <c r="B19" s="117" t="str">
        <f t="shared" si="0"/>
        <v/>
      </c>
      <c r="C19" s="272"/>
      <c r="D19" s="83">
        <v>7</v>
      </c>
      <c r="E19" s="84"/>
      <c r="F19" s="79"/>
      <c r="G19" s="80"/>
      <c r="H19" s="79"/>
      <c r="I19" s="81"/>
      <c r="J19" s="79"/>
      <c r="K19" s="79"/>
      <c r="L19" s="79"/>
      <c r="M19" s="275"/>
      <c r="N19" s="54"/>
    </row>
    <row r="20" spans="1:14" ht="18" customHeight="1">
      <c r="A20" s="54"/>
      <c r="B20" s="117" t="str">
        <f t="shared" si="0"/>
        <v/>
      </c>
      <c r="C20" s="272"/>
      <c r="D20" s="83">
        <v>8</v>
      </c>
      <c r="E20" s="84"/>
      <c r="F20" s="79"/>
      <c r="G20" s="80"/>
      <c r="H20" s="79"/>
      <c r="I20" s="81"/>
      <c r="J20" s="79"/>
      <c r="K20" s="79"/>
      <c r="L20" s="79"/>
      <c r="M20" s="275"/>
      <c r="N20" s="54"/>
    </row>
    <row r="21" spans="1:14" ht="18" customHeight="1">
      <c r="A21" s="54"/>
      <c r="B21" s="117" t="str">
        <f t="shared" si="0"/>
        <v/>
      </c>
      <c r="C21" s="272"/>
      <c r="D21" s="83">
        <v>9</v>
      </c>
      <c r="E21" s="84"/>
      <c r="F21" s="79"/>
      <c r="G21" s="80"/>
      <c r="H21" s="79"/>
      <c r="I21" s="81"/>
      <c r="J21" s="79"/>
      <c r="K21" s="79"/>
      <c r="L21" s="79"/>
      <c r="M21" s="275"/>
      <c r="N21" s="54"/>
    </row>
    <row r="22" spans="1:14" ht="18" customHeight="1">
      <c r="A22" s="54"/>
      <c r="B22" s="117" t="str">
        <f t="shared" si="0"/>
        <v/>
      </c>
      <c r="C22" s="272"/>
      <c r="D22" s="83">
        <v>10</v>
      </c>
      <c r="E22" s="84"/>
      <c r="F22" s="79"/>
      <c r="G22" s="80"/>
      <c r="H22" s="79"/>
      <c r="I22" s="81"/>
      <c r="J22" s="79"/>
      <c r="K22" s="79"/>
      <c r="L22" s="79"/>
      <c r="M22" s="275"/>
      <c r="N22" s="54"/>
    </row>
    <row r="23" spans="1:14" ht="18" customHeight="1">
      <c r="A23" s="54"/>
      <c r="B23" s="117" t="str">
        <f t="shared" si="0"/>
        <v/>
      </c>
      <c r="C23" s="272"/>
      <c r="D23" s="83">
        <v>11</v>
      </c>
      <c r="E23" s="84"/>
      <c r="F23" s="79"/>
      <c r="G23" s="80"/>
      <c r="H23" s="79"/>
      <c r="I23" s="81"/>
      <c r="J23" s="79"/>
      <c r="K23" s="79"/>
      <c r="L23" s="79"/>
      <c r="M23" s="275"/>
      <c r="N23" s="54"/>
    </row>
    <row r="24" spans="1:14" ht="18" customHeight="1">
      <c r="A24" s="54"/>
      <c r="B24" s="117" t="str">
        <f t="shared" si="0"/>
        <v/>
      </c>
      <c r="C24" s="272"/>
      <c r="D24" s="83">
        <v>12</v>
      </c>
      <c r="E24" s="84"/>
      <c r="F24" s="79"/>
      <c r="G24" s="80"/>
      <c r="H24" s="79"/>
      <c r="I24" s="81"/>
      <c r="J24" s="79"/>
      <c r="K24" s="79"/>
      <c r="L24" s="79"/>
      <c r="M24" s="275"/>
      <c r="N24" s="54"/>
    </row>
    <row r="25" spans="1:14" ht="18" customHeight="1">
      <c r="A25" s="54"/>
      <c r="B25" s="117" t="str">
        <f t="shared" si="0"/>
        <v/>
      </c>
      <c r="C25" s="272"/>
      <c r="D25" s="83">
        <v>13</v>
      </c>
      <c r="E25" s="84"/>
      <c r="F25" s="79"/>
      <c r="G25" s="80"/>
      <c r="H25" s="79"/>
      <c r="I25" s="81"/>
      <c r="J25" s="79"/>
      <c r="K25" s="79"/>
      <c r="L25" s="79"/>
      <c r="M25" s="275"/>
      <c r="N25" s="54"/>
    </row>
    <row r="26" spans="1:14" ht="18" customHeight="1">
      <c r="A26" s="54"/>
      <c r="B26" s="117" t="str">
        <f t="shared" si="0"/>
        <v/>
      </c>
      <c r="C26" s="272"/>
      <c r="D26" s="83">
        <v>14</v>
      </c>
      <c r="E26" s="84"/>
      <c r="F26" s="79"/>
      <c r="G26" s="80"/>
      <c r="H26" s="79"/>
      <c r="I26" s="81"/>
      <c r="J26" s="79"/>
      <c r="K26" s="79"/>
      <c r="L26" s="79"/>
      <c r="M26" s="275"/>
      <c r="N26" s="54"/>
    </row>
    <row r="27" spans="1:14" ht="18" customHeight="1">
      <c r="A27" s="54"/>
      <c r="B27" s="117" t="str">
        <f t="shared" si="0"/>
        <v/>
      </c>
      <c r="C27" s="272"/>
      <c r="D27" s="83">
        <v>15</v>
      </c>
      <c r="E27" s="84"/>
      <c r="F27" s="79"/>
      <c r="G27" s="80"/>
      <c r="H27" s="79"/>
      <c r="I27" s="81"/>
      <c r="J27" s="79"/>
      <c r="K27" s="79"/>
      <c r="L27" s="79"/>
      <c r="M27" s="275"/>
      <c r="N27" s="54"/>
    </row>
    <row r="28" spans="1:14" ht="18" customHeight="1" thickBot="1">
      <c r="A28" s="54"/>
      <c r="B28" s="117" t="str">
        <f t="shared" si="0"/>
        <v/>
      </c>
      <c r="C28" s="273"/>
      <c r="D28" s="88">
        <v>16</v>
      </c>
      <c r="E28" s="89"/>
      <c r="F28" s="90"/>
      <c r="G28" s="91"/>
      <c r="H28" s="90"/>
      <c r="I28" s="92"/>
      <c r="J28" s="90"/>
      <c r="K28" s="90"/>
      <c r="L28" s="90"/>
      <c r="M28" s="275"/>
      <c r="N28" s="54"/>
    </row>
    <row r="29" spans="1:14" ht="15.75" customHeight="1">
      <c r="A29" s="54"/>
      <c r="B29" s="279" t="s">
        <v>23</v>
      </c>
      <c r="C29" s="280"/>
      <c r="D29" s="280"/>
      <c r="E29" s="280"/>
      <c r="F29" s="280"/>
      <c r="G29" s="280"/>
      <c r="H29" s="280"/>
      <c r="I29" s="280"/>
      <c r="J29" s="280"/>
      <c r="K29" s="280"/>
      <c r="L29" s="280"/>
      <c r="M29" s="281"/>
      <c r="N29" s="54"/>
    </row>
    <row r="30" spans="1:14" ht="13.5" customHeight="1">
      <c r="A30" s="54"/>
      <c r="B30" s="301" t="s">
        <v>24</v>
      </c>
      <c r="C30" s="302"/>
      <c r="D30" s="302"/>
      <c r="E30" s="302"/>
      <c r="F30" s="302"/>
      <c r="G30" s="302"/>
      <c r="H30" s="302"/>
      <c r="I30" s="302"/>
      <c r="J30" s="302"/>
      <c r="K30" s="302"/>
      <c r="L30" s="302"/>
      <c r="M30" s="303"/>
      <c r="N30" s="54"/>
    </row>
    <row r="31" spans="1:14" ht="16.5" customHeight="1" thickBot="1">
      <c r="A31" s="54"/>
      <c r="B31" s="304" t="s">
        <v>25</v>
      </c>
      <c r="C31" s="305"/>
      <c r="D31" s="306"/>
      <c r="E31" s="336"/>
      <c r="F31" s="337"/>
      <c r="G31" s="337"/>
      <c r="H31" s="337"/>
      <c r="I31" s="337"/>
      <c r="J31" s="337"/>
      <c r="K31" s="337"/>
      <c r="L31" s="337"/>
      <c r="M31" s="338"/>
      <c r="N31" s="54"/>
    </row>
    <row r="32" spans="1:14" ht="25.5" customHeight="1" thickBot="1">
      <c r="A32" s="54"/>
      <c r="B32" s="333" t="s">
        <v>26</v>
      </c>
      <c r="C32" s="334"/>
      <c r="D32" s="335"/>
      <c r="E32" s="327"/>
      <c r="F32" s="328"/>
      <c r="G32" s="328"/>
      <c r="H32" s="329"/>
      <c r="I32" s="313" t="s">
        <v>27</v>
      </c>
      <c r="J32" s="314"/>
      <c r="K32" s="315"/>
      <c r="L32" s="316"/>
      <c r="M32" s="317"/>
      <c r="N32" s="54"/>
    </row>
    <row r="33" spans="1:14" ht="15.95" customHeight="1">
      <c r="A33" s="54"/>
      <c r="B33" s="295" t="s">
        <v>28</v>
      </c>
      <c r="C33" s="296"/>
      <c r="D33" s="318" t="s">
        <v>29</v>
      </c>
      <c r="E33" s="319"/>
      <c r="F33" s="319"/>
      <c r="G33" s="319"/>
      <c r="H33" s="319"/>
      <c r="I33" s="319"/>
      <c r="J33" s="319"/>
      <c r="K33" s="320"/>
      <c r="L33" s="321" t="s">
        <v>30</v>
      </c>
      <c r="M33" s="322"/>
      <c r="N33" s="54"/>
    </row>
    <row r="34" spans="1:14" ht="6" customHeight="1">
      <c r="A34" s="54"/>
      <c r="B34" s="297"/>
      <c r="C34" s="298"/>
      <c r="D34" s="93"/>
      <c r="E34" s="94"/>
      <c r="F34" s="94"/>
      <c r="G34" s="94"/>
      <c r="H34" s="94"/>
      <c r="I34" s="94"/>
      <c r="J34" s="94"/>
      <c r="K34" s="95"/>
      <c r="L34" s="323"/>
      <c r="M34" s="324"/>
      <c r="N34" s="54"/>
    </row>
    <row r="35" spans="1:14" ht="12" customHeight="1">
      <c r="A35" s="54"/>
      <c r="B35" s="297"/>
      <c r="C35" s="298"/>
      <c r="D35" s="307" t="s">
        <v>31</v>
      </c>
      <c r="E35" s="308"/>
      <c r="F35" s="308"/>
      <c r="G35" s="308"/>
      <c r="H35" s="308"/>
      <c r="I35" s="308"/>
      <c r="J35" s="308"/>
      <c r="K35" s="309"/>
      <c r="L35" s="323"/>
      <c r="M35" s="324"/>
      <c r="N35" s="54"/>
    </row>
    <row r="36" spans="1:14" ht="15.75" customHeight="1" thickBot="1">
      <c r="A36" s="54"/>
      <c r="B36" s="299"/>
      <c r="C36" s="300"/>
      <c r="D36" s="310"/>
      <c r="E36" s="311"/>
      <c r="F36" s="311"/>
      <c r="G36" s="311"/>
      <c r="H36" s="311"/>
      <c r="I36" s="311"/>
      <c r="J36" s="311"/>
      <c r="K36" s="312"/>
      <c r="L36" s="325"/>
      <c r="M36" s="326"/>
      <c r="N36" s="54"/>
    </row>
    <row r="37" spans="1:14">
      <c r="A37" s="54"/>
      <c r="B37" s="54"/>
      <c r="C37" s="54"/>
      <c r="D37" s="54"/>
      <c r="E37" s="54"/>
      <c r="F37" s="54"/>
      <c r="G37" s="54"/>
      <c r="H37" s="54"/>
      <c r="I37" s="54"/>
      <c r="J37" s="54"/>
      <c r="K37" s="54"/>
      <c r="L37" s="54"/>
      <c r="M37" s="54"/>
      <c r="N37" s="54"/>
    </row>
    <row r="38" spans="1:14">
      <c r="A38" s="54"/>
      <c r="B38" s="293"/>
      <c r="C38" s="294"/>
      <c r="D38" s="294"/>
      <c r="E38" s="294"/>
      <c r="F38" s="294"/>
      <c r="G38" s="294"/>
      <c r="H38" s="294"/>
      <c r="I38" s="294"/>
      <c r="J38" s="294"/>
      <c r="K38" s="294"/>
      <c r="L38" s="294"/>
      <c r="M38" s="294"/>
      <c r="N38" s="96"/>
    </row>
    <row r="39" spans="1:14" ht="15.95" customHeight="1">
      <c r="A39" s="54"/>
      <c r="B39" s="294"/>
      <c r="C39" s="294"/>
      <c r="D39" s="294"/>
      <c r="E39" s="294"/>
      <c r="F39" s="294"/>
      <c r="G39" s="294"/>
      <c r="H39" s="294"/>
      <c r="I39" s="294"/>
      <c r="J39" s="294"/>
      <c r="K39" s="294"/>
      <c r="L39" s="294"/>
      <c r="M39" s="294"/>
      <c r="N39" s="54"/>
    </row>
    <row r="40" spans="1:14" ht="15.95" customHeight="1">
      <c r="A40" s="54"/>
      <c r="B40" s="294"/>
      <c r="C40" s="294"/>
      <c r="D40" s="294"/>
      <c r="E40" s="294"/>
      <c r="F40" s="294"/>
      <c r="G40" s="294"/>
      <c r="H40" s="294"/>
      <c r="I40" s="294"/>
      <c r="J40" s="294"/>
      <c r="K40" s="294"/>
      <c r="L40" s="294"/>
      <c r="M40" s="294"/>
      <c r="N40" s="54"/>
    </row>
    <row r="41" spans="1:14" ht="15.95" customHeight="1">
      <c r="B41" s="99"/>
    </row>
    <row r="42" spans="1:14" ht="16.5" customHeight="1">
      <c r="B42" s="55" t="s">
        <v>32</v>
      </c>
      <c r="C42" s="55" t="s">
        <v>33</v>
      </c>
      <c r="D42" s="55" t="s">
        <v>34</v>
      </c>
      <c r="E42" s="55" t="s">
        <v>35</v>
      </c>
    </row>
    <row r="43" spans="1:14" ht="16.5" customHeight="1">
      <c r="B43" s="101">
        <v>1</v>
      </c>
      <c r="C43" s="101">
        <v>2</v>
      </c>
      <c r="D43" s="101">
        <v>3</v>
      </c>
      <c r="E43" s="101">
        <v>4</v>
      </c>
      <c r="F43" s="101">
        <v>5</v>
      </c>
      <c r="G43" s="101">
        <v>6</v>
      </c>
      <c r="H43" s="101">
        <v>7</v>
      </c>
      <c r="I43" s="101">
        <v>8</v>
      </c>
      <c r="J43" s="101">
        <v>9</v>
      </c>
      <c r="K43" s="55">
        <v>10</v>
      </c>
      <c r="L43" s="55">
        <v>11</v>
      </c>
      <c r="M43" s="55">
        <v>12</v>
      </c>
      <c r="N43" s="55">
        <v>13</v>
      </c>
    </row>
    <row r="44" spans="1:14" ht="16.5" customHeight="1">
      <c r="B44" s="55" t="s">
        <v>36</v>
      </c>
      <c r="C44" s="55" t="s">
        <v>37</v>
      </c>
      <c r="D44" s="55" t="s">
        <v>32</v>
      </c>
      <c r="E44" s="55" t="s">
        <v>38</v>
      </c>
      <c r="F44" s="55" t="s">
        <v>39</v>
      </c>
      <c r="G44" s="55" t="s">
        <v>40</v>
      </c>
      <c r="H44" s="55" t="s">
        <v>41</v>
      </c>
      <c r="I44" s="55" t="s">
        <v>34</v>
      </c>
      <c r="J44" s="55" t="s">
        <v>42</v>
      </c>
    </row>
  </sheetData>
  <sheetProtection selectLockedCells="1"/>
  <mergeCells count="29">
    <mergeCell ref="B38:M40"/>
    <mergeCell ref="L10:M10"/>
    <mergeCell ref="B33:C36"/>
    <mergeCell ref="B30:M30"/>
    <mergeCell ref="B31:D31"/>
    <mergeCell ref="D35:K36"/>
    <mergeCell ref="I32:K32"/>
    <mergeCell ref="L32:M32"/>
    <mergeCell ref="D33:K33"/>
    <mergeCell ref="B11:D11"/>
    <mergeCell ref="L33:M36"/>
    <mergeCell ref="E32:H32"/>
    <mergeCell ref="E11:M11"/>
    <mergeCell ref="B32:D32"/>
    <mergeCell ref="E31:M31"/>
    <mergeCell ref="E3:K3"/>
    <mergeCell ref="E4:K4"/>
    <mergeCell ref="B29:M29"/>
    <mergeCell ref="B10:D10"/>
    <mergeCell ref="E10:K10"/>
    <mergeCell ref="E5:F5"/>
    <mergeCell ref="E6:F6"/>
    <mergeCell ref="B7:L7"/>
    <mergeCell ref="B8:D8"/>
    <mergeCell ref="E8:K8"/>
    <mergeCell ref="L8:M8"/>
    <mergeCell ref="B9:D9"/>
    <mergeCell ref="E9:K9"/>
    <mergeCell ref="L9:M9"/>
  </mergeCells>
  <conditionalFormatting sqref="M7">
    <cfRule type="containsText" dxfId="2" priority="1" stopIfTrue="1" operator="containsText" text="Click here to confirm">
      <formula>NOT(ISERROR(SEARCH("Click here to confirm",M7)))</formula>
    </cfRule>
    <cfRule type="containsText" dxfId="1" priority="2" stopIfTrue="1" operator="containsText" text="Complete the dropdown to confirm">
      <formula>NOT(ISERROR(SEARCH("Complete the dropdown to confirm",M7)))</formula>
    </cfRule>
  </conditionalFormatting>
  <dataValidations xWindow="780" yWindow="651" count="14">
    <dataValidation type="custom" allowBlank="1" showInputMessage="1" showErrorMessage="1" error="PLEASE USE UPPER CASE" prompt="PLEASE USE UPPER CASE" sqref="E13:E28" xr:uid="{00000000-0002-0000-0100-000000000000}">
      <formula1>EXACT(E13,UPPER(E13))</formula1>
    </dataValidation>
    <dataValidation allowBlank="1" showErrorMessage="1" sqref="M13:M28" xr:uid="{00000000-0002-0000-0100-000001000000}"/>
    <dataValidation allowBlank="1" showInputMessage="1" showErrorMessage="1" prompt="Bronze Silver Gold Platinum" sqref="F12" xr:uid="{00000000-0002-0000-0100-000002000000}"/>
    <dataValidation type="date" allowBlank="1" showErrorMessage="1" prompt="DD/MM/YYYY" sqref="L32:M32" xr:uid="{00000000-0002-0000-0100-000003000000}">
      <formula1>36161</formula1>
      <formula2>109575</formula2>
    </dataValidation>
    <dataValidation type="date" allowBlank="1" showInputMessage="1" showErrorMessage="1" error="Format DD/MM/YYYY" promptTitle="Format:" prompt="DD/MM/YYYY" sqref="G13:G28" xr:uid="{00000000-0002-0000-0100-000004000000}">
      <formula1>25569</formula1>
      <formula2>40544</formula2>
    </dataValidation>
    <dataValidation allowBlank="1" showInputMessage="1" showErrorMessage="1" prompt="N=No Disability A=Visual B=Auditory C=Speech D=Mobility E=Dyslexic F=Other G=Comination H=Candidate prefers not to say" sqref="L18:L28" xr:uid="{00000000-0002-0000-0100-000005000000}"/>
    <dataValidation allowBlank="1" showInputMessage="1" error="Format DD/MM/YYYY" promptTitle="Format:" prompt="DD/MM/YYYY" sqref="H13:H28" xr:uid="{00000000-0002-0000-0100-000006000000}"/>
    <dataValidation type="list" allowBlank="1" showInputMessage="1" showErrorMessage="1" prompt="N=No Disability A=Visual B=Auditory C=Speech D=Mobility E=Dyslexic F=Other G=Combination H=Candidate prefers not to say" sqref="K13:K28" xr:uid="{00000000-0002-0000-0100-000007000000}">
      <formula1>$B$44:$J$44</formula1>
    </dataValidation>
    <dataValidation type="list" allowBlank="1" showInputMessage="1" showErrorMessage="1" prompt="B=Bronze S=Silver G=Gold P=Platinum" sqref="F13:F28" xr:uid="{00000000-0002-0000-0100-000008000000}">
      <formula1>$B$42:$E$42</formula1>
    </dataValidation>
    <dataValidation type="list" allowBlank="1" showInputMessage="1" showErrorMessage="1" prompt="1=British 2=Irish 3=Other White 4=White/Black Caribbean 5=White/Black African 6=White/Asian 7=Other Mixed 8=Indian 9=Pakistani 10=Bangladeshi 11=Other Asian 12=Caribbean 13=African 14=Other Black 15=Chinese 16=Other Ethnic Group" sqref="J13:J28" xr:uid="{00000000-0002-0000-0100-000009000000}">
      <formula1>"1,2,3,4,5,6,7,8,9,10,11,12,13,14,15,16"</formula1>
    </dataValidation>
    <dataValidation type="list" allowBlank="1" showInputMessage="1" showErrorMessage="1" sqref="E9" xr:uid="{00000000-0002-0000-0100-00000A000000}">
      <formula1>OA</formula1>
    </dataValidation>
    <dataValidation type="list" allowBlank="1" showInputMessage="1" showErrorMessage="1" sqref="E10:E11 F10:K10" xr:uid="{00000000-0002-0000-0100-00000B000000}">
      <formula1>INDIRECT(SUBSTITUTE(SUBSTITUTE(E9," ",""),"'",""))</formula1>
    </dataValidation>
    <dataValidation type="list" allowBlank="1" showInputMessage="1" showErrorMessage="1" prompt="F=Female_x000a_M=Male_x000a_N=Non-binary_x000a_O=Other" sqref="I13:I28" xr:uid="{00000000-0002-0000-0100-00000C000000}">
      <formula1>"F, M, N, O"</formula1>
    </dataValidation>
    <dataValidation type="list" allowBlank="1" showInputMessage="1" showErrorMessage="1" sqref="M7" xr:uid="{00000000-0002-0000-0100-00000D000000}">
      <formula1>"Click here to confirm, I confirm"</formula1>
    </dataValidation>
  </dataValidations>
  <hyperlinks>
    <hyperlink ref="L12" r:id="rId1" xr:uid="{00000000-0004-0000-0100-000000000000}"/>
  </hyperlinks>
  <pageMargins left="0.23622047244094491" right="0.23622047244094491" top="0.15748031496062992" bottom="0.15748031496062992" header="0.31496062992125984" footer="0.31496062992125984"/>
  <pageSetup paperSize="9" scale="84"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K26"/>
  <sheetViews>
    <sheetView topLeftCell="A4" workbookViewId="0">
      <selection activeCell="C11" sqref="C11"/>
    </sheetView>
  </sheetViews>
  <sheetFormatPr defaultColWidth="9.140625" defaultRowHeight="13.9"/>
  <cols>
    <col min="1" max="1" width="2" style="55" customWidth="1"/>
    <col min="2" max="2" width="14.28515625" style="55" customWidth="1"/>
    <col min="3" max="3" width="17.28515625" style="55" customWidth="1"/>
    <col min="4" max="4" width="13" style="55" customWidth="1"/>
    <col min="5" max="5" width="13.42578125" style="55" customWidth="1"/>
    <col min="6" max="6" width="13.28515625" style="55" customWidth="1"/>
    <col min="7" max="7" width="12.5703125" style="55" customWidth="1"/>
    <col min="8" max="8" width="13.42578125" style="55" customWidth="1"/>
    <col min="9" max="9" width="12.5703125" style="55" customWidth="1"/>
    <col min="10" max="10" width="46" style="55" customWidth="1"/>
    <col min="11" max="11" width="2.85546875" style="55" customWidth="1"/>
    <col min="12" max="16384" width="9.140625" style="55"/>
  </cols>
  <sheetData>
    <row r="1" spans="1:11" ht="10.5" customHeight="1" thickBot="1">
      <c r="A1" s="54"/>
      <c r="B1" s="54"/>
      <c r="C1" s="54"/>
      <c r="D1" s="54"/>
      <c r="E1" s="54"/>
      <c r="F1" s="54"/>
      <c r="G1" s="54"/>
      <c r="H1" s="54"/>
      <c r="I1" s="54"/>
      <c r="J1" s="54"/>
      <c r="K1" s="54"/>
    </row>
    <row r="2" spans="1:11">
      <c r="A2" s="54"/>
      <c r="B2" s="56"/>
      <c r="C2" s="57"/>
      <c r="D2" s="57"/>
      <c r="E2" s="58"/>
      <c r="F2" s="58"/>
      <c r="G2" s="58"/>
      <c r="H2" s="58"/>
      <c r="I2" s="58"/>
      <c r="J2" s="118"/>
      <c r="K2" s="54"/>
    </row>
    <row r="3" spans="1:11" ht="24.6">
      <c r="A3" s="54"/>
      <c r="B3" s="60"/>
      <c r="C3" s="54"/>
      <c r="D3" s="54"/>
      <c r="E3" s="339"/>
      <c r="F3" s="339"/>
      <c r="G3" s="339"/>
      <c r="H3" s="339"/>
      <c r="I3" s="339"/>
      <c r="J3" s="340"/>
      <c r="K3" s="54"/>
    </row>
    <row r="4" spans="1:11" ht="24.6">
      <c r="A4" s="54"/>
      <c r="B4" s="341" t="s">
        <v>43</v>
      </c>
      <c r="C4" s="342"/>
      <c r="D4" s="342"/>
      <c r="E4" s="342"/>
      <c r="F4" s="342"/>
      <c r="G4" s="342"/>
      <c r="H4" s="342"/>
      <c r="I4" s="342"/>
      <c r="J4" s="343"/>
      <c r="K4" s="54"/>
    </row>
    <row r="5" spans="1:11">
      <c r="A5" s="54"/>
      <c r="B5" s="60"/>
      <c r="C5" s="54"/>
      <c r="D5" s="54"/>
      <c r="E5" s="63"/>
      <c r="F5" s="63"/>
      <c r="G5" s="63"/>
      <c r="H5" s="63"/>
      <c r="I5" s="63"/>
      <c r="J5" s="119"/>
      <c r="K5" s="54"/>
    </row>
    <row r="6" spans="1:11">
      <c r="A6" s="54"/>
      <c r="B6" s="60"/>
      <c r="C6" s="54"/>
      <c r="D6" s="54"/>
      <c r="E6" s="63"/>
      <c r="F6" s="63"/>
      <c r="G6" s="63"/>
      <c r="H6" s="63"/>
      <c r="I6" s="63"/>
      <c r="J6" s="119"/>
      <c r="K6" s="54"/>
    </row>
    <row r="7" spans="1:11" ht="18" thickBot="1">
      <c r="A7" s="54"/>
      <c r="B7" s="120"/>
      <c r="C7" s="121"/>
      <c r="D7" s="121"/>
      <c r="E7" s="122"/>
      <c r="F7" s="122"/>
      <c r="G7" s="122"/>
      <c r="H7" s="122"/>
      <c r="I7" s="122"/>
      <c r="J7" s="123"/>
      <c r="K7" s="54"/>
    </row>
    <row r="8" spans="1:11" ht="14.45" thickBot="1">
      <c r="A8" s="54"/>
      <c r="B8" s="344" t="s">
        <v>8</v>
      </c>
      <c r="C8" s="345"/>
      <c r="D8" s="345"/>
      <c r="E8" s="346">
        <f>CRF!E9</f>
        <v>0</v>
      </c>
      <c r="F8" s="346"/>
      <c r="G8" s="346"/>
      <c r="H8" s="347" t="s">
        <v>9</v>
      </c>
      <c r="I8" s="347"/>
      <c r="J8" s="124">
        <f>CRF!E10</f>
        <v>0</v>
      </c>
      <c r="K8" s="54"/>
    </row>
    <row r="9" spans="1:11" ht="66.599999999999994" thickBot="1">
      <c r="A9" s="54"/>
      <c r="B9" s="125" t="s">
        <v>44</v>
      </c>
      <c r="C9" s="126" t="s">
        <v>45</v>
      </c>
      <c r="D9" s="127" t="s">
        <v>46</v>
      </c>
      <c r="E9" s="127" t="s">
        <v>47</v>
      </c>
      <c r="F9" s="128" t="s">
        <v>48</v>
      </c>
      <c r="G9" s="128" t="s">
        <v>49</v>
      </c>
      <c r="H9" s="129" t="s">
        <v>50</v>
      </c>
      <c r="I9" s="129" t="s">
        <v>51</v>
      </c>
      <c r="J9" s="129" t="s">
        <v>52</v>
      </c>
      <c r="K9" s="54"/>
    </row>
    <row r="10" spans="1:11">
      <c r="A10" s="130"/>
      <c r="B10" s="131">
        <f>CRF!E13</f>
        <v>0</v>
      </c>
      <c r="C10" s="132">
        <f>CRF!L13</f>
        <v>0</v>
      </c>
      <c r="D10" s="133"/>
      <c r="E10" s="133"/>
      <c r="F10" s="133"/>
      <c r="G10" s="133"/>
      <c r="H10" s="133"/>
      <c r="I10" s="133"/>
      <c r="J10" s="134"/>
      <c r="K10" s="54"/>
    </row>
    <row r="11" spans="1:11">
      <c r="A11" s="54"/>
      <c r="B11" s="135">
        <f>CRF!E14</f>
        <v>0</v>
      </c>
      <c r="C11" s="136">
        <f>CRF!L14</f>
        <v>0</v>
      </c>
      <c r="D11" s="84"/>
      <c r="E11" s="84"/>
      <c r="F11" s="84"/>
      <c r="G11" s="84"/>
      <c r="H11" s="84"/>
      <c r="I11" s="84"/>
      <c r="J11" s="137"/>
      <c r="K11" s="54"/>
    </row>
    <row r="12" spans="1:11">
      <c r="A12" s="54"/>
      <c r="B12" s="135">
        <f>CRF!E15</f>
        <v>0</v>
      </c>
      <c r="C12" s="136">
        <f>CRF!L15</f>
        <v>0</v>
      </c>
      <c r="D12" s="84"/>
      <c r="E12" s="84"/>
      <c r="F12" s="84"/>
      <c r="G12" s="84"/>
      <c r="H12" s="84"/>
      <c r="I12" s="84"/>
      <c r="J12" s="137"/>
      <c r="K12" s="54"/>
    </row>
    <row r="13" spans="1:11">
      <c r="A13" s="54"/>
      <c r="B13" s="135">
        <f>CRF!E16</f>
        <v>0</v>
      </c>
      <c r="C13" s="136">
        <f>CRF!L16</f>
        <v>0</v>
      </c>
      <c r="D13" s="84"/>
      <c r="E13" s="84"/>
      <c r="F13" s="84"/>
      <c r="G13" s="84"/>
      <c r="H13" s="84"/>
      <c r="I13" s="84"/>
      <c r="J13" s="137"/>
      <c r="K13" s="54"/>
    </row>
    <row r="14" spans="1:11">
      <c r="A14" s="54"/>
      <c r="B14" s="135">
        <f>CRF!E17</f>
        <v>0</v>
      </c>
      <c r="C14" s="136">
        <f>CRF!L17</f>
        <v>0</v>
      </c>
      <c r="D14" s="84"/>
      <c r="E14" s="84"/>
      <c r="F14" s="84"/>
      <c r="G14" s="84"/>
      <c r="H14" s="84"/>
      <c r="I14" s="84"/>
      <c r="J14" s="137"/>
      <c r="K14" s="54"/>
    </row>
    <row r="15" spans="1:11">
      <c r="A15" s="54"/>
      <c r="B15" s="135">
        <f>CRF!E18</f>
        <v>0</v>
      </c>
      <c r="C15" s="136">
        <f>CRF!L18</f>
        <v>0</v>
      </c>
      <c r="D15" s="84"/>
      <c r="E15" s="84"/>
      <c r="F15" s="84"/>
      <c r="G15" s="84"/>
      <c r="H15" s="84"/>
      <c r="I15" s="84"/>
      <c r="J15" s="137"/>
      <c r="K15" s="54"/>
    </row>
    <row r="16" spans="1:11">
      <c r="A16" s="54"/>
      <c r="B16" s="135">
        <f>CRF!E19</f>
        <v>0</v>
      </c>
      <c r="C16" s="136">
        <f>CRF!L19</f>
        <v>0</v>
      </c>
      <c r="D16" s="84"/>
      <c r="E16" s="84"/>
      <c r="F16" s="84"/>
      <c r="G16" s="84"/>
      <c r="H16" s="84"/>
      <c r="I16" s="84"/>
      <c r="J16" s="137"/>
      <c r="K16" s="54"/>
    </row>
    <row r="17" spans="1:11">
      <c r="A17" s="54"/>
      <c r="B17" s="135">
        <f>CRF!E20</f>
        <v>0</v>
      </c>
      <c r="C17" s="136">
        <f>CRF!L20</f>
        <v>0</v>
      </c>
      <c r="D17" s="84"/>
      <c r="E17" s="84"/>
      <c r="F17" s="84"/>
      <c r="G17" s="84"/>
      <c r="H17" s="84"/>
      <c r="I17" s="84"/>
      <c r="J17" s="137"/>
      <c r="K17" s="54"/>
    </row>
    <row r="18" spans="1:11">
      <c r="A18" s="54"/>
      <c r="B18" s="135">
        <f>CRF!E21</f>
        <v>0</v>
      </c>
      <c r="C18" s="136">
        <f>CRF!L21</f>
        <v>0</v>
      </c>
      <c r="D18" s="84"/>
      <c r="E18" s="84"/>
      <c r="F18" s="84"/>
      <c r="G18" s="84"/>
      <c r="H18" s="84"/>
      <c r="I18" s="84"/>
      <c r="J18" s="137"/>
      <c r="K18" s="54"/>
    </row>
    <row r="19" spans="1:11">
      <c r="A19" s="54"/>
      <c r="B19" s="135">
        <f>CRF!E22</f>
        <v>0</v>
      </c>
      <c r="C19" s="136">
        <f>CRF!L22</f>
        <v>0</v>
      </c>
      <c r="D19" s="84"/>
      <c r="E19" s="84"/>
      <c r="F19" s="84"/>
      <c r="G19" s="84"/>
      <c r="H19" s="84"/>
      <c r="I19" s="84"/>
      <c r="J19" s="137"/>
      <c r="K19" s="54"/>
    </row>
    <row r="20" spans="1:11">
      <c r="A20" s="54"/>
      <c r="B20" s="135">
        <f>CRF!E23</f>
        <v>0</v>
      </c>
      <c r="C20" s="136">
        <f>CRF!L23</f>
        <v>0</v>
      </c>
      <c r="D20" s="84"/>
      <c r="E20" s="84"/>
      <c r="F20" s="84"/>
      <c r="G20" s="84"/>
      <c r="H20" s="84"/>
      <c r="I20" s="84"/>
      <c r="J20" s="137"/>
      <c r="K20" s="54"/>
    </row>
    <row r="21" spans="1:11">
      <c r="A21" s="54"/>
      <c r="B21" s="135">
        <f>CRF!E24</f>
        <v>0</v>
      </c>
      <c r="C21" s="136">
        <f>CRF!L24</f>
        <v>0</v>
      </c>
      <c r="D21" s="84"/>
      <c r="E21" s="84"/>
      <c r="F21" s="84"/>
      <c r="G21" s="84"/>
      <c r="H21" s="84"/>
      <c r="I21" s="84"/>
      <c r="J21" s="137"/>
      <c r="K21" s="54"/>
    </row>
    <row r="22" spans="1:11">
      <c r="A22" s="54"/>
      <c r="B22" s="135">
        <f>CRF!E25</f>
        <v>0</v>
      </c>
      <c r="C22" s="136">
        <f>CRF!L25</f>
        <v>0</v>
      </c>
      <c r="D22" s="84"/>
      <c r="E22" s="84"/>
      <c r="F22" s="84"/>
      <c r="G22" s="84"/>
      <c r="H22" s="84"/>
      <c r="I22" s="84"/>
      <c r="J22" s="137"/>
      <c r="K22" s="54"/>
    </row>
    <row r="23" spans="1:11">
      <c r="A23" s="54"/>
      <c r="B23" s="135">
        <f>CRF!E26</f>
        <v>0</v>
      </c>
      <c r="C23" s="136">
        <f>CRF!L26</f>
        <v>0</v>
      </c>
      <c r="D23" s="84"/>
      <c r="E23" s="84"/>
      <c r="F23" s="84"/>
      <c r="G23" s="84"/>
      <c r="H23" s="84"/>
      <c r="I23" s="84"/>
      <c r="J23" s="137"/>
      <c r="K23" s="54"/>
    </row>
    <row r="24" spans="1:11">
      <c r="A24" s="54"/>
      <c r="B24" s="135">
        <f>CRF!E27</f>
        <v>0</v>
      </c>
      <c r="C24" s="136">
        <f>CRF!L27</f>
        <v>0</v>
      </c>
      <c r="D24" s="84"/>
      <c r="E24" s="84"/>
      <c r="F24" s="84"/>
      <c r="G24" s="84"/>
      <c r="H24" s="84"/>
      <c r="I24" s="84"/>
      <c r="J24" s="137"/>
      <c r="K24" s="54"/>
    </row>
    <row r="25" spans="1:11" ht="14.45" thickBot="1">
      <c r="A25" s="54"/>
      <c r="B25" s="138">
        <f>CRF!E28</f>
        <v>0</v>
      </c>
      <c r="C25" s="139">
        <f>CRF!L28</f>
        <v>0</v>
      </c>
      <c r="D25" s="140"/>
      <c r="E25" s="140"/>
      <c r="F25" s="140"/>
      <c r="G25" s="140"/>
      <c r="H25" s="140"/>
      <c r="I25" s="140"/>
      <c r="J25" s="141"/>
      <c r="K25" s="54"/>
    </row>
    <row r="26" spans="1:11">
      <c r="A26" s="54"/>
      <c r="B26" s="54"/>
      <c r="C26" s="54"/>
      <c r="D26" s="54"/>
      <c r="E26" s="54"/>
      <c r="F26" s="54"/>
      <c r="G26" s="54"/>
      <c r="H26" s="54"/>
      <c r="I26" s="54"/>
      <c r="J26" s="54"/>
      <c r="K26" s="54"/>
    </row>
  </sheetData>
  <sheetProtection selectLockedCells="1"/>
  <mergeCells count="5">
    <mergeCell ref="E3:J3"/>
    <mergeCell ref="B4:J4"/>
    <mergeCell ref="B8:D8"/>
    <mergeCell ref="E8:G8"/>
    <mergeCell ref="H8:I8"/>
  </mergeCells>
  <dataValidations count="1">
    <dataValidation type="list" allowBlank="1" showInputMessage="1" showErrorMessage="1" sqref="D10:I25" xr:uid="{00000000-0002-0000-0200-000000000000}">
      <formula1>"Much better, A little better, The same, Worse"</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S190"/>
  <sheetViews>
    <sheetView view="pageBreakPreview" topLeftCell="B1" zoomScale="85" zoomScaleNormal="85" zoomScaleSheetLayoutView="85" workbookViewId="0">
      <selection activeCell="E32" sqref="E32:H32"/>
    </sheetView>
  </sheetViews>
  <sheetFormatPr defaultColWidth="9.140625" defaultRowHeight="13.9"/>
  <cols>
    <col min="1" max="1" width="2.5703125" style="55" customWidth="1"/>
    <col min="2" max="2" width="6" style="55" customWidth="1"/>
    <col min="3" max="3" width="5.28515625" style="55" customWidth="1"/>
    <col min="4" max="4" width="35.42578125" style="55" customWidth="1"/>
    <col min="5" max="5" width="3.7109375" style="55" customWidth="1"/>
    <col min="6" max="6" width="18.42578125" style="55" customWidth="1"/>
    <col min="7" max="7" width="15.140625" style="55" customWidth="1"/>
    <col min="8" max="10" width="3.7109375" style="55" customWidth="1"/>
    <col min="11" max="11" width="21.28515625" style="55" customWidth="1"/>
    <col min="12" max="12" width="25" style="55" customWidth="1"/>
    <col min="13" max="13" width="14.28515625" style="55" customWidth="1"/>
    <col min="14" max="14" width="3.140625" style="55" customWidth="1"/>
    <col min="15" max="15" width="10.85546875" style="55" customWidth="1"/>
    <col min="16" max="16384" width="9.140625" style="55"/>
  </cols>
  <sheetData>
    <row r="1" spans="1:19" ht="5.25" customHeight="1" thickBot="1">
      <c r="A1" s="54"/>
      <c r="B1" s="54"/>
      <c r="C1" s="54"/>
      <c r="D1" s="54"/>
      <c r="E1" s="54"/>
      <c r="F1" s="54"/>
      <c r="G1" s="54"/>
      <c r="H1" s="54"/>
      <c r="I1" s="54"/>
      <c r="J1" s="54"/>
      <c r="K1" s="54"/>
      <c r="L1" s="54"/>
      <c r="M1" s="54"/>
      <c r="N1" s="54"/>
    </row>
    <row r="2" spans="1:19" ht="8.25" customHeight="1">
      <c r="A2" s="54"/>
      <c r="B2" s="56"/>
      <c r="C2" s="57"/>
      <c r="D2" s="57"/>
      <c r="E2" s="58"/>
      <c r="F2" s="58"/>
      <c r="G2" s="58"/>
      <c r="H2" s="58"/>
      <c r="I2" s="58"/>
      <c r="J2" s="58"/>
      <c r="K2" s="58"/>
      <c r="L2" s="57"/>
      <c r="M2" s="59"/>
      <c r="N2" s="54"/>
    </row>
    <row r="3" spans="1:19" ht="22.9">
      <c r="A3" s="54"/>
      <c r="B3" s="60"/>
      <c r="C3" s="54"/>
      <c r="D3" s="54"/>
      <c r="E3" s="278" t="s">
        <v>0</v>
      </c>
      <c r="F3" s="278"/>
      <c r="G3" s="278"/>
      <c r="H3" s="278"/>
      <c r="I3" s="278"/>
      <c r="J3" s="278"/>
      <c r="K3" s="278"/>
      <c r="L3" s="54"/>
      <c r="M3" s="61"/>
      <c r="N3" s="54"/>
    </row>
    <row r="4" spans="1:19" ht="22.9">
      <c r="A4" s="54"/>
      <c r="B4" s="60"/>
      <c r="C4" s="54"/>
      <c r="D4" s="54"/>
      <c r="E4" s="278" t="s">
        <v>2</v>
      </c>
      <c r="F4" s="278"/>
      <c r="G4" s="278"/>
      <c r="H4" s="278"/>
      <c r="I4" s="278"/>
      <c r="J4" s="278"/>
      <c r="K4" s="278"/>
      <c r="L4" s="54"/>
      <c r="M4" s="61"/>
      <c r="N4" s="54"/>
      <c r="S4" s="103"/>
    </row>
    <row r="5" spans="1:19">
      <c r="A5" s="54"/>
      <c r="B5" s="60"/>
      <c r="C5" s="54"/>
      <c r="D5" s="54"/>
      <c r="E5" s="357" t="s">
        <v>3</v>
      </c>
      <c r="F5" s="357"/>
      <c r="G5" s="62"/>
      <c r="H5" s="63"/>
      <c r="I5" s="63"/>
      <c r="J5" s="63"/>
      <c r="K5" s="63"/>
      <c r="L5" s="54"/>
      <c r="M5" s="61"/>
      <c r="N5" s="54"/>
      <c r="S5" s="103"/>
    </row>
    <row r="6" spans="1:19" ht="12.75" customHeight="1">
      <c r="A6" s="54"/>
      <c r="B6" s="60"/>
      <c r="C6" s="54"/>
      <c r="D6" s="54"/>
      <c r="E6" s="357" t="s">
        <v>4</v>
      </c>
      <c r="F6" s="357"/>
      <c r="G6" s="62"/>
      <c r="H6" s="63"/>
      <c r="I6" s="63"/>
      <c r="J6" s="63"/>
      <c r="K6" s="63"/>
      <c r="L6" s="54"/>
      <c r="M6" s="61"/>
      <c r="N6" s="54"/>
      <c r="O6" s="64"/>
      <c r="P6" s="64"/>
    </row>
    <row r="7" spans="1:19" ht="16.5" customHeight="1">
      <c r="A7" s="54"/>
      <c r="B7" s="288" t="s">
        <v>53</v>
      </c>
      <c r="C7" s="289"/>
      <c r="D7" s="289"/>
      <c r="E7" s="289"/>
      <c r="F7" s="289"/>
      <c r="G7" s="289"/>
      <c r="H7" s="289"/>
      <c r="I7" s="289"/>
      <c r="J7" s="289"/>
      <c r="K7" s="289"/>
      <c r="L7" s="289"/>
      <c r="M7" s="358"/>
      <c r="N7" s="54"/>
      <c r="O7" s="64"/>
      <c r="P7" s="64"/>
    </row>
    <row r="8" spans="1:19" ht="31.5" customHeight="1" thickBot="1">
      <c r="A8" s="54"/>
      <c r="B8" s="359"/>
      <c r="C8" s="360"/>
      <c r="D8" s="360"/>
      <c r="E8" s="360"/>
      <c r="F8" s="360"/>
      <c r="G8" s="360"/>
      <c r="H8" s="360"/>
      <c r="I8" s="360"/>
      <c r="J8" s="360"/>
      <c r="K8" s="360"/>
      <c r="L8" s="360"/>
      <c r="M8" s="361"/>
      <c r="N8" s="54"/>
      <c r="O8" s="19"/>
      <c r="P8" s="19"/>
      <c r="Q8" s="19"/>
    </row>
    <row r="9" spans="1:19" ht="15" customHeight="1" thickBot="1">
      <c r="A9" s="54"/>
      <c r="B9" s="282" t="s">
        <v>54</v>
      </c>
      <c r="C9" s="283"/>
      <c r="D9" s="284"/>
      <c r="E9" s="290">
        <f>CRF!$E$9</f>
        <v>0</v>
      </c>
      <c r="F9" s="285"/>
      <c r="G9" s="285"/>
      <c r="H9" s="285"/>
      <c r="I9" s="285"/>
      <c r="J9" s="285"/>
      <c r="K9" s="286"/>
      <c r="L9" s="291" t="e">
        <f>VLOOKUP(E9,Vlookup!A2:B657,2,FALSE)</f>
        <v>#N/A</v>
      </c>
      <c r="M9" s="292"/>
      <c r="N9" s="54"/>
      <c r="O9" s="19"/>
      <c r="P9" s="19"/>
      <c r="Q9" s="52"/>
    </row>
    <row r="10" spans="1:19" ht="15" customHeight="1" thickBot="1">
      <c r="A10" s="54"/>
      <c r="B10" s="282" t="s">
        <v>55</v>
      </c>
      <c r="C10" s="283"/>
      <c r="D10" s="284"/>
      <c r="E10" s="285">
        <f>CRF!E10</f>
        <v>0</v>
      </c>
      <c r="F10" s="285"/>
      <c r="G10" s="285"/>
      <c r="H10" s="285"/>
      <c r="I10" s="285"/>
      <c r="J10" s="285"/>
      <c r="K10" s="286"/>
      <c r="L10" s="291" t="e">
        <f>VLOOKUP(E10,Vlookup!D2:E2477,2,FALSE)</f>
        <v>#N/A</v>
      </c>
      <c r="M10" s="292"/>
      <c r="N10" s="54"/>
      <c r="O10" s="52"/>
      <c r="P10" s="52"/>
      <c r="Q10" s="19"/>
    </row>
    <row r="11" spans="1:19" ht="15" customHeight="1" thickBot="1">
      <c r="A11" s="54"/>
      <c r="B11" s="348" t="s">
        <v>56</v>
      </c>
      <c r="C11" s="349"/>
      <c r="D11" s="350"/>
      <c r="E11" s="285" t="e">
        <f>CRF!#REF!</f>
        <v>#REF!</v>
      </c>
      <c r="F11" s="285"/>
      <c r="G11" s="285"/>
      <c r="H11" s="285"/>
      <c r="I11" s="285"/>
      <c r="J11" s="285"/>
      <c r="K11" s="286"/>
      <c r="L11" s="66"/>
      <c r="M11" s="67"/>
      <c r="N11" s="54"/>
      <c r="O11" s="52"/>
      <c r="P11" s="52"/>
      <c r="Q11" s="52"/>
    </row>
    <row r="12" spans="1:19" ht="63" customHeight="1" thickBot="1">
      <c r="A12" s="54"/>
      <c r="B12" s="68" t="s">
        <v>11</v>
      </c>
      <c r="C12" s="69" t="s">
        <v>13</v>
      </c>
      <c r="D12" s="70" t="s">
        <v>14</v>
      </c>
      <c r="E12" s="71" t="s">
        <v>15</v>
      </c>
      <c r="F12" s="72" t="s">
        <v>16</v>
      </c>
      <c r="G12" s="72" t="s">
        <v>57</v>
      </c>
      <c r="H12" s="71" t="s">
        <v>18</v>
      </c>
      <c r="I12" s="71" t="s">
        <v>19</v>
      </c>
      <c r="J12" s="71" t="s">
        <v>20</v>
      </c>
      <c r="K12" s="73" t="s">
        <v>21</v>
      </c>
      <c r="L12" s="74" t="s">
        <v>58</v>
      </c>
      <c r="M12" s="75" t="s">
        <v>59</v>
      </c>
      <c r="N12" s="54"/>
      <c r="O12" s="52"/>
      <c r="P12" s="19"/>
      <c r="Q12" s="52"/>
    </row>
    <row r="13" spans="1:19" ht="18" customHeight="1">
      <c r="A13" s="54"/>
      <c r="B13" s="76" t="str">
        <f>IF(CRF!B13="","",CRF!B13)</f>
        <v/>
      </c>
      <c r="C13" s="77">
        <v>1</v>
      </c>
      <c r="D13" s="106" t="str">
        <f>IF(CRF!E13="","",CRF!E13)</f>
        <v/>
      </c>
      <c r="E13" s="106" t="str">
        <f>IF(CRF!F13="","",CRF!F13)</f>
        <v/>
      </c>
      <c r="F13" s="107" t="str">
        <f>IF(CRF!G13="","",CRF!G13)</f>
        <v/>
      </c>
      <c r="G13" s="106" t="str">
        <f>IF(CRF!H13="","",CRF!H13)</f>
        <v/>
      </c>
      <c r="H13" s="106" t="str">
        <f>IF(CRF!I13="","",CRF!I13)</f>
        <v/>
      </c>
      <c r="I13" s="106" t="str">
        <f>IF(CRF!J13="","",CRF!J13)</f>
        <v/>
      </c>
      <c r="J13" s="106" t="str">
        <f>IF(CRF!K13="","",CRF!K13)</f>
        <v/>
      </c>
      <c r="K13" s="106" t="str">
        <f>IF(CRF!L13="","",CRF!L13)</f>
        <v/>
      </c>
      <c r="L13" s="106" t="str">
        <f>IF(CRF!M13="","",CRF!M13)</f>
        <v/>
      </c>
      <c r="M13" s="106" t="e">
        <f>IF(CRF!#REF!="","",CRF!#REF!)</f>
        <v>#REF!</v>
      </c>
      <c r="N13" s="54"/>
      <c r="O13" s="52"/>
      <c r="P13" s="52"/>
      <c r="Q13" s="52"/>
    </row>
    <row r="14" spans="1:19" ht="18" customHeight="1">
      <c r="A14" s="54"/>
      <c r="B14" s="76" t="str">
        <f>IF(CRF!B14="","",CRF!B14)</f>
        <v/>
      </c>
      <c r="C14" s="83">
        <v>2</v>
      </c>
      <c r="D14" s="106" t="str">
        <f>IF(CRF!E14="","",CRF!E14)</f>
        <v/>
      </c>
      <c r="E14" s="106" t="str">
        <f>IF(CRF!F14="","",CRF!F14)</f>
        <v/>
      </c>
      <c r="F14" s="107" t="str">
        <f>IF(CRF!G14="","",CRF!G14)</f>
        <v/>
      </c>
      <c r="G14" s="106" t="str">
        <f>IF(CRF!H14="","",CRF!H14)</f>
        <v/>
      </c>
      <c r="H14" s="106" t="str">
        <f>IF(CRF!I14="","",CRF!I14)</f>
        <v/>
      </c>
      <c r="I14" s="106" t="str">
        <f>IF(CRF!J14="","",CRF!J14)</f>
        <v/>
      </c>
      <c r="J14" s="106" t="str">
        <f>IF(CRF!K14="","",CRF!K14)</f>
        <v/>
      </c>
      <c r="K14" s="106" t="str">
        <f>IF(CRF!L14="","",CRF!L14)</f>
        <v/>
      </c>
      <c r="L14" s="106" t="str">
        <f>IF(CRF!M14="","",CRF!M14)</f>
        <v/>
      </c>
      <c r="M14" s="106" t="e">
        <f>IF(CRF!#REF!="","",CRF!#REF!)</f>
        <v>#REF!</v>
      </c>
      <c r="N14" s="54"/>
      <c r="O14" s="52"/>
      <c r="P14" s="52"/>
      <c r="Q14" s="19"/>
    </row>
    <row r="15" spans="1:19" ht="18" customHeight="1">
      <c r="A15" s="54"/>
      <c r="B15" s="76" t="str">
        <f>IF(CRF!B15="","",CRF!B15)</f>
        <v/>
      </c>
      <c r="C15" s="83">
        <v>3</v>
      </c>
      <c r="D15" s="106" t="str">
        <f>IF(CRF!E15="","",CRF!E15)</f>
        <v/>
      </c>
      <c r="E15" s="106" t="str">
        <f>IF(CRF!F15="","",CRF!F15)</f>
        <v/>
      </c>
      <c r="F15" s="107" t="str">
        <f>IF(CRF!G15="","",CRF!G15)</f>
        <v/>
      </c>
      <c r="G15" s="106" t="str">
        <f>IF(CRF!H15="","",CRF!H15)</f>
        <v/>
      </c>
      <c r="H15" s="106" t="str">
        <f>IF(CRF!I15="","",CRF!I15)</f>
        <v/>
      </c>
      <c r="I15" s="106" t="str">
        <f>IF(CRF!J15="","",CRF!J15)</f>
        <v/>
      </c>
      <c r="J15" s="106" t="str">
        <f>IF(CRF!K15="","",CRF!K15)</f>
        <v/>
      </c>
      <c r="K15" s="106" t="str">
        <f>IF(CRF!L15="","",CRF!L15)</f>
        <v/>
      </c>
      <c r="L15" s="106" t="str">
        <f>IF(CRF!M15="","",CRF!M15)</f>
        <v/>
      </c>
      <c r="M15" s="106" t="e">
        <f>IF(CRF!#REF!="","",CRF!#REF!)</f>
        <v>#REF!</v>
      </c>
      <c r="N15" s="54"/>
      <c r="O15" s="52"/>
      <c r="P15" s="52"/>
      <c r="Q15" s="52"/>
    </row>
    <row r="16" spans="1:19" ht="18" customHeight="1">
      <c r="A16" s="54"/>
      <c r="B16" s="76" t="str">
        <f>IF(CRF!B16="","",CRF!B16)</f>
        <v/>
      </c>
      <c r="C16" s="83">
        <v>4</v>
      </c>
      <c r="D16" s="106" t="str">
        <f>IF(CRF!E16="","",CRF!E16)</f>
        <v/>
      </c>
      <c r="E16" s="106" t="str">
        <f>IF(CRF!F16="","",CRF!F16)</f>
        <v/>
      </c>
      <c r="F16" s="107" t="str">
        <f>IF(CRF!G16="","",CRF!G16)</f>
        <v/>
      </c>
      <c r="G16" s="106" t="str">
        <f>IF(CRF!H16="","",CRF!H16)</f>
        <v/>
      </c>
      <c r="H16" s="106" t="str">
        <f>IF(CRF!I16="","",CRF!I16)</f>
        <v/>
      </c>
      <c r="I16" s="106" t="str">
        <f>IF(CRF!J16="","",CRF!J16)</f>
        <v/>
      </c>
      <c r="J16" s="106" t="str">
        <f>IF(CRF!K16="","",CRF!K16)</f>
        <v/>
      </c>
      <c r="K16" s="106" t="str">
        <f>IF(CRF!L16="","",CRF!L16)</f>
        <v/>
      </c>
      <c r="L16" s="106" t="str">
        <f>IF(CRF!M16="","",CRF!M16)</f>
        <v/>
      </c>
      <c r="M16" s="106" t="e">
        <f>IF(CRF!#REF!="","",CRF!#REF!)</f>
        <v>#REF!</v>
      </c>
      <c r="N16" s="54"/>
      <c r="O16" s="52"/>
      <c r="P16" s="19"/>
      <c r="Q16" s="52"/>
    </row>
    <row r="17" spans="1:17" ht="18" customHeight="1">
      <c r="A17" s="54"/>
      <c r="B17" s="76" t="str">
        <f>IF(CRF!B17="","",CRF!B17)</f>
        <v/>
      </c>
      <c r="C17" s="83">
        <v>5</v>
      </c>
      <c r="D17" s="106" t="str">
        <f>IF(CRF!E17="","",CRF!E17)</f>
        <v/>
      </c>
      <c r="E17" s="106" t="str">
        <f>IF(CRF!F17="","",CRF!F17)</f>
        <v/>
      </c>
      <c r="F17" s="107" t="str">
        <f>IF(CRF!G17="","",CRF!G17)</f>
        <v/>
      </c>
      <c r="G17" s="106" t="str">
        <f>IF(CRF!H17="","",CRF!H17)</f>
        <v/>
      </c>
      <c r="H17" s="106" t="str">
        <f>IF(CRF!I17="","",CRF!I17)</f>
        <v/>
      </c>
      <c r="I17" s="106" t="str">
        <f>IF(CRF!J17="","",CRF!J17)</f>
        <v/>
      </c>
      <c r="J17" s="106" t="str">
        <f>IF(CRF!K17="","",CRF!K17)</f>
        <v/>
      </c>
      <c r="K17" s="106" t="str">
        <f>IF(CRF!L17="","",CRF!L17)</f>
        <v/>
      </c>
      <c r="L17" s="106" t="str">
        <f>IF(CRF!M17="","",CRF!M17)</f>
        <v/>
      </c>
      <c r="M17" s="106" t="e">
        <f>IF(CRF!#REF!="","",CRF!#REF!)</f>
        <v>#REF!</v>
      </c>
      <c r="N17" s="54"/>
      <c r="P17" s="52"/>
      <c r="Q17" s="52"/>
    </row>
    <row r="18" spans="1:17" ht="18" customHeight="1">
      <c r="A18" s="54"/>
      <c r="B18" s="76" t="str">
        <f>IF(CRF!B18="","",CRF!B18)</f>
        <v/>
      </c>
      <c r="C18" s="83">
        <v>6</v>
      </c>
      <c r="D18" s="106" t="str">
        <f>IF(CRF!E18="","",CRF!E18)</f>
        <v/>
      </c>
      <c r="E18" s="106" t="str">
        <f>IF(CRF!F18="","",CRF!F18)</f>
        <v/>
      </c>
      <c r="F18" s="107" t="str">
        <f>IF(CRF!G18="","",CRF!G18)</f>
        <v/>
      </c>
      <c r="G18" s="106" t="str">
        <f>IF(CRF!H18="","",CRF!H18)</f>
        <v/>
      </c>
      <c r="H18" s="106" t="str">
        <f>IF(CRF!I18="","",CRF!I18)</f>
        <v/>
      </c>
      <c r="I18" s="106" t="str">
        <f>IF(CRF!J18="","",CRF!J18)</f>
        <v/>
      </c>
      <c r="J18" s="106" t="str">
        <f>IF(CRF!K18="","",CRF!K18)</f>
        <v/>
      </c>
      <c r="K18" s="106" t="str">
        <f>IF(CRF!L18="","",CRF!L18)</f>
        <v/>
      </c>
      <c r="L18" s="106" t="str">
        <f>IF(CRF!M18="","",CRF!M18)</f>
        <v/>
      </c>
      <c r="M18" s="106" t="e">
        <f>IF(CRF!#REF!="","",CRF!#REF!)</f>
        <v>#REF!</v>
      </c>
      <c r="N18" s="54"/>
      <c r="P18" s="52"/>
      <c r="Q18" s="19"/>
    </row>
    <row r="19" spans="1:17" ht="18" customHeight="1">
      <c r="A19" s="54"/>
      <c r="B19" s="76" t="str">
        <f>IF(CRF!B19="","",CRF!B19)</f>
        <v/>
      </c>
      <c r="C19" s="83">
        <v>7</v>
      </c>
      <c r="D19" s="106" t="str">
        <f>IF(CRF!E19="","",CRF!E19)</f>
        <v/>
      </c>
      <c r="E19" s="106" t="str">
        <f>IF(CRF!F19="","",CRF!F19)</f>
        <v/>
      </c>
      <c r="F19" s="107" t="str">
        <f>IF(CRF!G19="","",CRF!G19)</f>
        <v/>
      </c>
      <c r="G19" s="106" t="str">
        <f>IF(CRF!H19="","",CRF!H19)</f>
        <v/>
      </c>
      <c r="H19" s="106" t="str">
        <f>IF(CRF!I19="","",CRF!I19)</f>
        <v/>
      </c>
      <c r="I19" s="106" t="str">
        <f>IF(CRF!J19="","",CRF!J19)</f>
        <v/>
      </c>
      <c r="J19" s="106" t="str">
        <f>IF(CRF!K19="","",CRF!K19)</f>
        <v/>
      </c>
      <c r="K19" s="106" t="str">
        <f>IF(CRF!L19="","",CRF!L19)</f>
        <v/>
      </c>
      <c r="L19" s="106" t="str">
        <f>IF(CRF!M19="","",CRF!M19)</f>
        <v/>
      </c>
      <c r="M19" s="106" t="e">
        <f>IF(CRF!#REF!="","",CRF!#REF!)</f>
        <v>#REF!</v>
      </c>
      <c r="N19" s="54"/>
      <c r="P19" s="52"/>
      <c r="Q19" s="52"/>
    </row>
    <row r="20" spans="1:17" ht="18" customHeight="1">
      <c r="A20" s="54"/>
      <c r="B20" s="76" t="str">
        <f>IF(CRF!B20="","",CRF!B20)</f>
        <v/>
      </c>
      <c r="C20" s="83">
        <v>8</v>
      </c>
      <c r="D20" s="106" t="str">
        <f>IF(CRF!E20="","",CRF!E20)</f>
        <v/>
      </c>
      <c r="E20" s="106" t="str">
        <f>IF(CRF!F20="","",CRF!F20)</f>
        <v/>
      </c>
      <c r="F20" s="107" t="str">
        <f>IF(CRF!G20="","",CRF!G20)</f>
        <v/>
      </c>
      <c r="G20" s="106" t="str">
        <f>IF(CRF!H20="","",CRF!H20)</f>
        <v/>
      </c>
      <c r="H20" s="106" t="str">
        <f>IF(CRF!I20="","",CRF!I20)</f>
        <v/>
      </c>
      <c r="I20" s="106" t="str">
        <f>IF(CRF!J20="","",CRF!J20)</f>
        <v/>
      </c>
      <c r="J20" s="106" t="str">
        <f>IF(CRF!K20="","",CRF!K20)</f>
        <v/>
      </c>
      <c r="K20" s="106" t="str">
        <f>IF(CRF!L20="","",CRF!L20)</f>
        <v/>
      </c>
      <c r="L20" s="106" t="str">
        <f>IF(CRF!M20="","",CRF!M20)</f>
        <v/>
      </c>
      <c r="M20" s="106" t="e">
        <f>IF(CRF!#REF!="","",CRF!#REF!)</f>
        <v>#REF!</v>
      </c>
      <c r="N20" s="54"/>
      <c r="P20" s="52"/>
      <c r="Q20" s="19"/>
    </row>
    <row r="21" spans="1:17" ht="18" customHeight="1">
      <c r="A21" s="54"/>
      <c r="B21" s="76" t="str">
        <f>IF(CRF!B21="","",CRF!B21)</f>
        <v/>
      </c>
      <c r="C21" s="83">
        <v>9</v>
      </c>
      <c r="D21" s="106" t="str">
        <f>IF(CRF!E21="","",CRF!E21)</f>
        <v/>
      </c>
      <c r="E21" s="106" t="str">
        <f>IF(CRF!F21="","",CRF!F21)</f>
        <v/>
      </c>
      <c r="F21" s="107" t="str">
        <f>IF(CRF!G21="","",CRF!G21)</f>
        <v/>
      </c>
      <c r="G21" s="106" t="str">
        <f>IF(CRF!H21="","",CRF!H21)</f>
        <v/>
      </c>
      <c r="H21" s="106" t="str">
        <f>IF(CRF!I21="","",CRF!I21)</f>
        <v/>
      </c>
      <c r="I21" s="106" t="str">
        <f>IF(CRF!J21="","",CRF!J21)</f>
        <v/>
      </c>
      <c r="J21" s="106" t="str">
        <f>IF(CRF!K21="","",CRF!K21)</f>
        <v/>
      </c>
      <c r="K21" s="106" t="str">
        <f>IF(CRF!L21="","",CRF!L21)</f>
        <v/>
      </c>
      <c r="L21" s="106" t="str">
        <f>IF(CRF!M21="","",CRF!M21)</f>
        <v/>
      </c>
      <c r="M21" s="106" t="e">
        <f>IF(CRF!#REF!="","",CRF!#REF!)</f>
        <v>#REF!</v>
      </c>
      <c r="N21" s="54"/>
      <c r="P21" s="52"/>
      <c r="Q21" s="52"/>
    </row>
    <row r="22" spans="1:17" ht="18" customHeight="1">
      <c r="A22" s="54"/>
      <c r="B22" s="76" t="str">
        <f>IF(CRF!B22="","",CRF!B22)</f>
        <v/>
      </c>
      <c r="C22" s="83">
        <v>10</v>
      </c>
      <c r="D22" s="106" t="str">
        <f>IF(CRF!E22="","",CRF!E22)</f>
        <v/>
      </c>
      <c r="E22" s="106" t="str">
        <f>IF(CRF!F22="","",CRF!F22)</f>
        <v/>
      </c>
      <c r="F22" s="107" t="str">
        <f>IF(CRF!G22="","",CRF!G22)</f>
        <v/>
      </c>
      <c r="G22" s="106" t="str">
        <f>IF(CRF!H22="","",CRF!H22)</f>
        <v/>
      </c>
      <c r="H22" s="106" t="str">
        <f>IF(CRF!I22="","",CRF!I22)</f>
        <v/>
      </c>
      <c r="I22" s="106" t="str">
        <f>IF(CRF!J22="","",CRF!J22)</f>
        <v/>
      </c>
      <c r="J22" s="106" t="str">
        <f>IF(CRF!K22="","",CRF!K22)</f>
        <v/>
      </c>
      <c r="K22" s="106" t="str">
        <f>IF(CRF!L22="","",CRF!L22)</f>
        <v/>
      </c>
      <c r="L22" s="106" t="str">
        <f>IF(CRF!M22="","",CRF!M22)</f>
        <v/>
      </c>
      <c r="M22" s="106" t="e">
        <f>IF(CRF!#REF!="","",CRF!#REF!)</f>
        <v>#REF!</v>
      </c>
      <c r="N22" s="54"/>
      <c r="P22" s="19"/>
      <c r="Q22" s="52"/>
    </row>
    <row r="23" spans="1:17" ht="18" customHeight="1">
      <c r="A23" s="54"/>
      <c r="B23" s="76" t="str">
        <f>IF(CRF!B23="","",CRF!B23)</f>
        <v/>
      </c>
      <c r="C23" s="83">
        <v>11</v>
      </c>
      <c r="D23" s="106" t="str">
        <f>IF(CRF!E23="","",CRF!E23)</f>
        <v/>
      </c>
      <c r="E23" s="106" t="str">
        <f>IF(CRF!F23="","",CRF!F23)</f>
        <v/>
      </c>
      <c r="F23" s="107" t="str">
        <f>IF(CRF!G23="","",CRF!G23)</f>
        <v/>
      </c>
      <c r="G23" s="106" t="str">
        <f>IF(CRF!H23="","",CRF!H23)</f>
        <v/>
      </c>
      <c r="H23" s="106" t="str">
        <f>IF(CRF!I23="","",CRF!I23)</f>
        <v/>
      </c>
      <c r="I23" s="106" t="str">
        <f>IF(CRF!J23="","",CRF!J23)</f>
        <v/>
      </c>
      <c r="J23" s="106" t="str">
        <f>IF(CRF!K23="","",CRF!K23)</f>
        <v/>
      </c>
      <c r="K23" s="106" t="str">
        <f>IF(CRF!L23="","",CRF!L23)</f>
        <v/>
      </c>
      <c r="L23" s="106" t="str">
        <f>IF(CRF!M23="","",CRF!M23)</f>
        <v/>
      </c>
      <c r="M23" s="106" t="e">
        <f>IF(CRF!#REF!="","",CRF!#REF!)</f>
        <v>#REF!</v>
      </c>
      <c r="N23" s="54"/>
      <c r="P23" s="104"/>
      <c r="Q23" s="52"/>
    </row>
    <row r="24" spans="1:17" ht="18" customHeight="1">
      <c r="A24" s="54"/>
      <c r="B24" s="76" t="str">
        <f>IF(CRF!B24="","",CRF!B24)</f>
        <v/>
      </c>
      <c r="C24" s="83">
        <v>12</v>
      </c>
      <c r="D24" s="106" t="str">
        <f>IF(CRF!E24="","",CRF!E24)</f>
        <v/>
      </c>
      <c r="E24" s="106" t="str">
        <f>IF(CRF!F24="","",CRF!F24)</f>
        <v/>
      </c>
      <c r="F24" s="107" t="str">
        <f>IF(CRF!G24="","",CRF!G24)</f>
        <v/>
      </c>
      <c r="G24" s="106" t="str">
        <f>IF(CRF!H24="","",CRF!H24)</f>
        <v/>
      </c>
      <c r="H24" s="106" t="str">
        <f>IF(CRF!I24="","",CRF!I24)</f>
        <v/>
      </c>
      <c r="I24" s="106" t="str">
        <f>IF(CRF!J24="","",CRF!J24)</f>
        <v/>
      </c>
      <c r="J24" s="106" t="str">
        <f>IF(CRF!K24="","",CRF!K24)</f>
        <v/>
      </c>
      <c r="K24" s="106" t="str">
        <f>IF(CRF!L24="","",CRF!L24)</f>
        <v/>
      </c>
      <c r="L24" s="106" t="str">
        <f>IF(CRF!M24="","",CRF!M24)</f>
        <v/>
      </c>
      <c r="M24" s="106" t="e">
        <f>IF(CRF!#REF!="","",CRF!#REF!)</f>
        <v>#REF!</v>
      </c>
      <c r="N24" s="54"/>
      <c r="P24" s="105"/>
      <c r="Q24" s="52"/>
    </row>
    <row r="25" spans="1:17" ht="18" customHeight="1">
      <c r="A25" s="54"/>
      <c r="B25" s="76" t="str">
        <f>IF(CRF!B25="","",CRF!B25)</f>
        <v/>
      </c>
      <c r="C25" s="83">
        <v>13</v>
      </c>
      <c r="D25" s="106" t="str">
        <f>IF(CRF!E25="","",CRF!E25)</f>
        <v/>
      </c>
      <c r="E25" s="106" t="str">
        <f>IF(CRF!F25="","",CRF!F25)</f>
        <v/>
      </c>
      <c r="F25" s="107" t="str">
        <f>IF(CRF!G25="","",CRF!G25)</f>
        <v/>
      </c>
      <c r="G25" s="106" t="str">
        <f>IF(CRF!H25="","",CRF!H25)</f>
        <v/>
      </c>
      <c r="H25" s="106" t="str">
        <f>IF(CRF!I25="","",CRF!I25)</f>
        <v/>
      </c>
      <c r="I25" s="106" t="str">
        <f>IF(CRF!J25="","",CRF!J25)</f>
        <v/>
      </c>
      <c r="J25" s="106" t="str">
        <f>IF(CRF!K25="","",CRF!K25)</f>
        <v/>
      </c>
      <c r="K25" s="106" t="str">
        <f>IF(CRF!L25="","",CRF!L25)</f>
        <v/>
      </c>
      <c r="L25" s="106" t="str">
        <f>IF(CRF!M25="","",CRF!M25)</f>
        <v/>
      </c>
      <c r="M25" s="106" t="e">
        <f>IF(CRF!#REF!="","",CRF!#REF!)</f>
        <v>#REF!</v>
      </c>
      <c r="N25" s="54"/>
      <c r="P25" s="52"/>
      <c r="Q25" s="104"/>
    </row>
    <row r="26" spans="1:17" ht="18" customHeight="1">
      <c r="A26" s="54"/>
      <c r="B26" s="76" t="str">
        <f>IF(CRF!B26="","",CRF!B26)</f>
        <v/>
      </c>
      <c r="C26" s="83">
        <v>14</v>
      </c>
      <c r="D26" s="106" t="str">
        <f>IF(CRF!E26="","",CRF!E26)</f>
        <v/>
      </c>
      <c r="E26" s="106" t="str">
        <f>IF(CRF!F26="","",CRF!F26)</f>
        <v/>
      </c>
      <c r="F26" s="107" t="str">
        <f>IF(CRF!G26="","",CRF!G26)</f>
        <v/>
      </c>
      <c r="G26" s="106" t="str">
        <f>IF(CRF!H26="","",CRF!H26)</f>
        <v/>
      </c>
      <c r="H26" s="106" t="str">
        <f>IF(CRF!I26="","",CRF!I26)</f>
        <v/>
      </c>
      <c r="I26" s="106" t="str">
        <f>IF(CRF!J26="","",CRF!J26)</f>
        <v/>
      </c>
      <c r="J26" s="106" t="str">
        <f>IF(CRF!K26="","",CRF!K26)</f>
        <v/>
      </c>
      <c r="K26" s="106" t="str">
        <f>IF(CRF!L26="","",CRF!L26)</f>
        <v/>
      </c>
      <c r="L26" s="106" t="str">
        <f>IF(CRF!M26="","",CRF!M26)</f>
        <v/>
      </c>
      <c r="M26" s="106" t="e">
        <f>IF(CRF!#REF!="","",CRF!#REF!)</f>
        <v>#REF!</v>
      </c>
      <c r="N26" s="54"/>
      <c r="P26" s="52"/>
      <c r="Q26" s="105"/>
    </row>
    <row r="27" spans="1:17" ht="18" customHeight="1">
      <c r="A27" s="54"/>
      <c r="B27" s="76" t="str">
        <f>IF(CRF!B27="","",CRF!B27)</f>
        <v/>
      </c>
      <c r="C27" s="83">
        <v>15</v>
      </c>
      <c r="D27" s="106" t="str">
        <f>IF(CRF!E27="","",CRF!E27)</f>
        <v/>
      </c>
      <c r="E27" s="106" t="str">
        <f>IF(CRF!F27="","",CRF!F27)</f>
        <v/>
      </c>
      <c r="F27" s="107" t="str">
        <f>IF(CRF!G27="","",CRF!G27)</f>
        <v/>
      </c>
      <c r="G27" s="106" t="str">
        <f>IF(CRF!H27="","",CRF!H27)</f>
        <v/>
      </c>
      <c r="H27" s="106" t="str">
        <f>IF(CRF!I27="","",CRF!I27)</f>
        <v/>
      </c>
      <c r="I27" s="106" t="str">
        <f>IF(CRF!J27="","",CRF!J27)</f>
        <v/>
      </c>
      <c r="J27" s="106" t="str">
        <f>IF(CRF!K27="","",CRF!K27)</f>
        <v/>
      </c>
      <c r="K27" s="106" t="str">
        <f>IF(CRF!L27="","",CRF!L27)</f>
        <v/>
      </c>
      <c r="L27" s="106" t="str">
        <f>IF(CRF!M27="","",CRF!M27)</f>
        <v/>
      </c>
      <c r="M27" s="106" t="e">
        <f>IF(CRF!#REF!="","",CRF!#REF!)</f>
        <v>#REF!</v>
      </c>
      <c r="N27" s="54"/>
      <c r="P27" s="104"/>
      <c r="Q27" s="52"/>
    </row>
    <row r="28" spans="1:17" ht="18" customHeight="1" thickBot="1">
      <c r="A28" s="54"/>
      <c r="B28" s="76" t="str">
        <f>IF(CRF!B28="","",CRF!B28)</f>
        <v/>
      </c>
      <c r="C28" s="88">
        <v>16</v>
      </c>
      <c r="D28" s="106" t="str">
        <f>IF(CRF!E28="","",CRF!E28)</f>
        <v/>
      </c>
      <c r="E28" s="106" t="str">
        <f>IF(CRF!F28="","",CRF!F28)</f>
        <v/>
      </c>
      <c r="F28" s="107" t="str">
        <f>IF(CRF!G28="","",CRF!G28)</f>
        <v/>
      </c>
      <c r="G28" s="106" t="str">
        <f>IF(CRF!H28="","",CRF!H28)</f>
        <v/>
      </c>
      <c r="H28" s="106" t="str">
        <f>IF(CRF!I28="","",CRF!I28)</f>
        <v/>
      </c>
      <c r="I28" s="106" t="str">
        <f>IF(CRF!J28="","",CRF!J28)</f>
        <v/>
      </c>
      <c r="J28" s="106" t="str">
        <f>IF(CRF!K28="","",CRF!K28)</f>
        <v/>
      </c>
      <c r="K28" s="106" t="str">
        <f>IF(CRF!L28="","",CRF!L28)</f>
        <v/>
      </c>
      <c r="L28" s="106" t="str">
        <f>IF(CRF!M28="","",CRF!M28)</f>
        <v/>
      </c>
      <c r="M28" s="106" t="e">
        <f>IF(CRF!#REF!="","",CRF!#REF!)</f>
        <v>#REF!</v>
      </c>
      <c r="N28" s="54"/>
      <c r="P28" s="52"/>
      <c r="Q28" s="19"/>
    </row>
    <row r="29" spans="1:17" ht="15.75" customHeight="1">
      <c r="A29" s="54"/>
      <c r="B29" s="279" t="s">
        <v>23</v>
      </c>
      <c r="C29" s="280"/>
      <c r="D29" s="280"/>
      <c r="E29" s="280"/>
      <c r="F29" s="280"/>
      <c r="G29" s="280"/>
      <c r="H29" s="280"/>
      <c r="I29" s="280"/>
      <c r="J29" s="280"/>
      <c r="K29" s="280"/>
      <c r="L29" s="280"/>
      <c r="M29" s="281"/>
      <c r="N29" s="54"/>
      <c r="Q29" s="52"/>
    </row>
    <row r="30" spans="1:17" ht="13.5" customHeight="1">
      <c r="A30" s="54"/>
      <c r="B30" s="301" t="s">
        <v>60</v>
      </c>
      <c r="C30" s="302"/>
      <c r="D30" s="302"/>
      <c r="E30" s="302"/>
      <c r="F30" s="302"/>
      <c r="G30" s="302"/>
      <c r="H30" s="302"/>
      <c r="I30" s="302"/>
      <c r="J30" s="302"/>
      <c r="K30" s="302"/>
      <c r="L30" s="302"/>
      <c r="M30" s="303"/>
      <c r="N30" s="54"/>
      <c r="Q30" s="105"/>
    </row>
    <row r="31" spans="1:17" ht="16.5" customHeight="1" thickBot="1">
      <c r="A31" s="54"/>
      <c r="B31" s="351" t="s">
        <v>61</v>
      </c>
      <c r="C31" s="352"/>
      <c r="D31" s="353"/>
      <c r="E31" s="336">
        <f>CRF!E31</f>
        <v>0</v>
      </c>
      <c r="F31" s="337"/>
      <c r="G31" s="337"/>
      <c r="H31" s="337"/>
      <c r="I31" s="337"/>
      <c r="J31" s="337"/>
      <c r="K31" s="337"/>
      <c r="L31" s="337"/>
      <c r="M31" s="338"/>
      <c r="N31" s="54"/>
      <c r="Q31" s="104"/>
    </row>
    <row r="32" spans="1:17" ht="25.5" customHeight="1" thickBot="1">
      <c r="A32" s="54"/>
      <c r="B32" s="333" t="s">
        <v>62</v>
      </c>
      <c r="C32" s="334"/>
      <c r="D32" s="335"/>
      <c r="E32" s="354">
        <f>CRF!E32</f>
        <v>0</v>
      </c>
      <c r="F32" s="355"/>
      <c r="G32" s="355"/>
      <c r="H32" s="356"/>
      <c r="I32" s="313" t="s">
        <v>27</v>
      </c>
      <c r="J32" s="314"/>
      <c r="K32" s="315"/>
      <c r="L32" s="316">
        <f>CRF!L32</f>
        <v>0</v>
      </c>
      <c r="M32" s="317"/>
      <c r="N32" s="54"/>
      <c r="P32" s="52"/>
    </row>
    <row r="33" spans="1:16" ht="15.95" customHeight="1">
      <c r="A33" s="54"/>
      <c r="B33" s="295" t="s">
        <v>28</v>
      </c>
      <c r="C33" s="296"/>
      <c r="D33" s="318" t="s">
        <v>29</v>
      </c>
      <c r="E33" s="319"/>
      <c r="F33" s="319"/>
      <c r="G33" s="319"/>
      <c r="H33" s="319"/>
      <c r="I33" s="319"/>
      <c r="J33" s="319"/>
      <c r="K33" s="320"/>
      <c r="L33" s="321" t="s">
        <v>30</v>
      </c>
      <c r="M33" s="322"/>
      <c r="N33" s="54"/>
      <c r="P33" s="52"/>
    </row>
    <row r="34" spans="1:16" ht="6" hidden="1" customHeight="1">
      <c r="A34" s="54"/>
      <c r="B34" s="297"/>
      <c r="C34" s="298"/>
      <c r="D34" s="93"/>
      <c r="E34" s="94"/>
      <c r="F34" s="94"/>
      <c r="G34" s="94"/>
      <c r="H34" s="94"/>
      <c r="I34" s="94"/>
      <c r="J34" s="94"/>
      <c r="K34" s="95"/>
      <c r="L34" s="323"/>
      <c r="M34" s="324"/>
      <c r="N34" s="54"/>
      <c r="P34" s="52"/>
    </row>
    <row r="35" spans="1:16" ht="12" customHeight="1">
      <c r="A35" s="54"/>
      <c r="B35" s="297"/>
      <c r="C35" s="298"/>
      <c r="D35" s="307" t="s">
        <v>31</v>
      </c>
      <c r="E35" s="308"/>
      <c r="F35" s="308"/>
      <c r="G35" s="308"/>
      <c r="H35" s="308"/>
      <c r="I35" s="308"/>
      <c r="J35" s="308"/>
      <c r="K35" s="309"/>
      <c r="L35" s="323"/>
      <c r="M35" s="324"/>
      <c r="N35" s="54"/>
      <c r="P35" s="52"/>
    </row>
    <row r="36" spans="1:16" ht="15.75" customHeight="1" thickBot="1">
      <c r="A36" s="54"/>
      <c r="B36" s="299"/>
      <c r="C36" s="300"/>
      <c r="D36" s="310"/>
      <c r="E36" s="311"/>
      <c r="F36" s="311"/>
      <c r="G36" s="311"/>
      <c r="H36" s="311"/>
      <c r="I36" s="311"/>
      <c r="J36" s="311"/>
      <c r="K36" s="312"/>
      <c r="L36" s="325"/>
      <c r="M36" s="326"/>
      <c r="N36" s="54"/>
      <c r="P36" s="52"/>
    </row>
    <row r="37" spans="1:16" ht="14.45">
      <c r="A37" s="54"/>
      <c r="B37" s="54"/>
      <c r="C37" s="54"/>
      <c r="D37" s="54"/>
      <c r="E37" s="54"/>
      <c r="F37" s="54"/>
      <c r="G37" s="54"/>
      <c r="H37" s="54"/>
      <c r="I37" s="54"/>
      <c r="J37" s="54"/>
      <c r="K37" s="54"/>
      <c r="L37" s="54"/>
      <c r="M37" s="54"/>
      <c r="N37" s="54"/>
      <c r="P37" s="52"/>
    </row>
    <row r="38" spans="1:16">
      <c r="A38" s="54"/>
      <c r="B38" s="293" t="s">
        <v>63</v>
      </c>
      <c r="C38" s="294"/>
      <c r="D38" s="294"/>
      <c r="E38" s="294"/>
      <c r="F38" s="294"/>
      <c r="G38" s="294"/>
      <c r="H38" s="294"/>
      <c r="I38" s="294"/>
      <c r="J38" s="294"/>
      <c r="K38" s="294"/>
      <c r="L38" s="294"/>
      <c r="M38" s="294"/>
      <c r="N38" s="96"/>
    </row>
    <row r="39" spans="1:16" ht="15.95" customHeight="1">
      <c r="A39" s="54"/>
      <c r="B39" s="294"/>
      <c r="C39" s="294"/>
      <c r="D39" s="294"/>
      <c r="E39" s="294"/>
      <c r="F39" s="294"/>
      <c r="G39" s="294"/>
      <c r="H39" s="294"/>
      <c r="I39" s="294"/>
      <c r="J39" s="294"/>
      <c r="K39" s="294"/>
      <c r="L39" s="294"/>
      <c r="M39" s="294"/>
      <c r="N39" s="54"/>
    </row>
    <row r="40" spans="1:16" ht="15.95" customHeight="1">
      <c r="A40" s="54"/>
      <c r="B40" s="294"/>
      <c r="C40" s="294"/>
      <c r="D40" s="294"/>
      <c r="E40" s="294"/>
      <c r="F40" s="294"/>
      <c r="G40" s="294"/>
      <c r="H40" s="294"/>
      <c r="I40" s="294"/>
      <c r="J40" s="294"/>
      <c r="K40" s="294"/>
      <c r="L40" s="294"/>
      <c r="M40" s="294"/>
      <c r="N40" s="54"/>
    </row>
    <row r="41" spans="1:16" ht="15.95" customHeight="1">
      <c r="A41" s="54"/>
      <c r="B41" s="97"/>
      <c r="C41" s="98"/>
      <c r="D41" s="54"/>
      <c r="E41" s="54"/>
      <c r="F41" s="54"/>
      <c r="G41" s="54"/>
      <c r="H41" s="54"/>
      <c r="I41" s="54"/>
      <c r="J41" s="54"/>
      <c r="K41" s="54"/>
      <c r="L41" s="54"/>
      <c r="M41" s="54"/>
      <c r="N41" s="54"/>
    </row>
    <row r="42" spans="1:16" ht="15.95" customHeight="1">
      <c r="B42" s="99"/>
    </row>
    <row r="46" spans="1:16" hidden="1"/>
    <row r="47" spans="1:16" hidden="1">
      <c r="B47" s="100" t="s">
        <v>41</v>
      </c>
      <c r="C47" s="55" t="s">
        <v>64</v>
      </c>
    </row>
    <row r="48" spans="1:16" hidden="1">
      <c r="B48" s="55" t="s">
        <v>32</v>
      </c>
      <c r="C48" s="55" t="s">
        <v>33</v>
      </c>
      <c r="D48" s="55" t="s">
        <v>34</v>
      </c>
      <c r="E48" s="55" t="s">
        <v>35</v>
      </c>
    </row>
    <row r="49" spans="2:14" hidden="1">
      <c r="B49" s="101">
        <v>1</v>
      </c>
      <c r="C49" s="101">
        <v>2</v>
      </c>
      <c r="D49" s="101">
        <v>3</v>
      </c>
      <c r="E49" s="101">
        <v>4</v>
      </c>
      <c r="F49" s="101">
        <v>5</v>
      </c>
      <c r="G49" s="101">
        <v>6</v>
      </c>
      <c r="H49" s="101">
        <v>7</v>
      </c>
      <c r="I49" s="101">
        <v>8</v>
      </c>
      <c r="J49" s="101">
        <v>9</v>
      </c>
      <c r="K49" s="55">
        <v>10</v>
      </c>
      <c r="L49" s="55">
        <v>11</v>
      </c>
      <c r="M49" s="55">
        <v>12</v>
      </c>
      <c r="N49" s="55">
        <v>13</v>
      </c>
    </row>
    <row r="50" spans="2:14" hidden="1">
      <c r="B50" s="55" t="s">
        <v>36</v>
      </c>
      <c r="C50" s="55" t="s">
        <v>37</v>
      </c>
      <c r="D50" s="55" t="s">
        <v>32</v>
      </c>
      <c r="E50" s="55" t="s">
        <v>38</v>
      </c>
      <c r="F50" s="55" t="s">
        <v>39</v>
      </c>
      <c r="G50" s="55" t="s">
        <v>40</v>
      </c>
      <c r="H50" s="55" t="s">
        <v>41</v>
      </c>
      <c r="I50" s="55" t="s">
        <v>34</v>
      </c>
      <c r="J50" s="55" t="s">
        <v>42</v>
      </c>
    </row>
    <row r="190" spans="15:15">
      <c r="O190" s="65"/>
    </row>
  </sheetData>
  <sheetProtection selectLockedCells="1"/>
  <mergeCells count="26">
    <mergeCell ref="E3:K3"/>
    <mergeCell ref="E4:K4"/>
    <mergeCell ref="E5:F5"/>
    <mergeCell ref="E6:F6"/>
    <mergeCell ref="B7:M8"/>
    <mergeCell ref="B9:D9"/>
    <mergeCell ref="E9:K9"/>
    <mergeCell ref="L9:M9"/>
    <mergeCell ref="I32:K32"/>
    <mergeCell ref="L32:M32"/>
    <mergeCell ref="B10:D10"/>
    <mergeCell ref="E10:K10"/>
    <mergeCell ref="L10:M10"/>
    <mergeCell ref="B11:D11"/>
    <mergeCell ref="E11:K11"/>
    <mergeCell ref="B29:M29"/>
    <mergeCell ref="B30:M30"/>
    <mergeCell ref="B31:D31"/>
    <mergeCell ref="E31:M31"/>
    <mergeCell ref="B32:D32"/>
    <mergeCell ref="E32:H32"/>
    <mergeCell ref="B33:C36"/>
    <mergeCell ref="D33:K33"/>
    <mergeCell ref="L33:M36"/>
    <mergeCell ref="D35:K36"/>
    <mergeCell ref="B38:M40"/>
  </mergeCells>
  <dataValidations count="1">
    <dataValidation type="textLength" operator="lessThanOrEqual" showInputMessage="1" showErrorMessage="1" errorTitle="Length Exceeded" error="This value must be less than or equal to 160 characters long." promptTitle="Text (required)" prompt="Maximum Length: 160 characters." sqref="O190 P25:P26 Q8:Q24 Q27:Q29 P8:P22 O8:O16 P32:P37 P28" xr:uid="{00000000-0002-0000-0300-000000000000}">
      <formula1>160</formula1>
    </dataValidation>
  </dataValidations>
  <hyperlinks>
    <hyperlink ref="K12" r:id="rId1" xr:uid="{00000000-0004-0000-0300-000000000000}"/>
    <hyperlink ref="B7" r:id="rId2" display="http://www.youthscotland.org.uk/privacy/" xr:uid="{00000000-0004-0000-0300-000001000000}"/>
  </hyperlinks>
  <pageMargins left="0.23622047244094491" right="0.23622047244094491" top="0.15748031496062992" bottom="0.15748031496062992" header="0.31496062992125984" footer="0.31496062992125984"/>
  <pageSetup paperSize="9" scale="89"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74817" r:id="rId6" name="Check Box 1">
              <controlPr defaultSize="0" autoFill="0" autoLine="0" autoPict="0">
                <anchor moveWithCells="1">
                  <from>
                    <xdr:col>0</xdr:col>
                    <xdr:colOff>144780</xdr:colOff>
                    <xdr:row>6</xdr:row>
                    <xdr:rowOff>22860</xdr:rowOff>
                  </from>
                  <to>
                    <xdr:col>1</xdr:col>
                    <xdr:colOff>274320</xdr:colOff>
                    <xdr:row>7</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filterMode="1"/>
  <dimension ref="A1:DE119"/>
  <sheetViews>
    <sheetView workbookViewId="0">
      <selection activeCell="B120" sqref="B120"/>
    </sheetView>
  </sheetViews>
  <sheetFormatPr defaultColWidth="9.140625" defaultRowHeight="13.15"/>
  <cols>
    <col min="1" max="2" width="9.140625" style="14"/>
    <col min="3" max="75" width="14" style="14" customWidth="1"/>
    <col min="76" max="16384" width="9.140625" style="14"/>
  </cols>
  <sheetData>
    <row r="1" spans="1:109" ht="15" thickBot="1">
      <c r="A1" s="14" t="s">
        <v>65</v>
      </c>
      <c r="C1" s="14" t="s">
        <v>66</v>
      </c>
      <c r="D1" s="15" t="s">
        <v>67</v>
      </c>
      <c r="E1" s="14" t="s">
        <v>68</v>
      </c>
      <c r="F1" s="16" t="s">
        <v>69</v>
      </c>
      <c r="G1" s="16" t="s">
        <v>70</v>
      </c>
      <c r="H1" s="16" t="s">
        <v>71</v>
      </c>
      <c r="I1" s="15" t="s">
        <v>72</v>
      </c>
      <c r="J1" s="16" t="s">
        <v>73</v>
      </c>
      <c r="K1" s="16" t="s">
        <v>74</v>
      </c>
      <c r="L1" s="16" t="s">
        <v>75</v>
      </c>
      <c r="M1" s="16" t="s">
        <v>76</v>
      </c>
      <c r="N1" s="16" t="s">
        <v>77</v>
      </c>
      <c r="O1" s="16" t="s">
        <v>78</v>
      </c>
      <c r="P1" s="15" t="s">
        <v>79</v>
      </c>
      <c r="Q1" s="16" t="s">
        <v>80</v>
      </c>
      <c r="R1" s="15" t="s">
        <v>81</v>
      </c>
      <c r="S1" s="16" t="s">
        <v>82</v>
      </c>
      <c r="T1" s="15" t="s">
        <v>83</v>
      </c>
      <c r="U1" s="15" t="s">
        <v>84</v>
      </c>
      <c r="V1" s="15" t="s">
        <v>85</v>
      </c>
      <c r="W1" s="16" t="s">
        <v>86</v>
      </c>
      <c r="X1" s="16" t="s">
        <v>87</v>
      </c>
      <c r="Y1" s="16" t="s">
        <v>88</v>
      </c>
      <c r="Z1" s="15" t="s">
        <v>89</v>
      </c>
      <c r="AA1" s="16" t="s">
        <v>90</v>
      </c>
      <c r="AB1" s="16" t="s">
        <v>91</v>
      </c>
      <c r="AC1" s="16" t="s">
        <v>92</v>
      </c>
      <c r="AD1" s="15" t="s">
        <v>93</v>
      </c>
      <c r="AE1" s="16" t="s">
        <v>94</v>
      </c>
      <c r="AF1" s="16" t="s">
        <v>95</v>
      </c>
      <c r="AG1" s="16" t="s">
        <v>96</v>
      </c>
      <c r="AH1" s="15" t="s">
        <v>97</v>
      </c>
      <c r="AI1" s="16" t="s">
        <v>98</v>
      </c>
      <c r="AJ1" s="15" t="s">
        <v>99</v>
      </c>
      <c r="AK1" s="15" t="s">
        <v>100</v>
      </c>
      <c r="AL1" s="16" t="s">
        <v>101</v>
      </c>
      <c r="AM1" s="15" t="s">
        <v>102</v>
      </c>
      <c r="AN1" s="15" t="s">
        <v>103</v>
      </c>
      <c r="AP1" s="14" t="s">
        <v>104</v>
      </c>
      <c r="AQ1" s="14" t="s">
        <v>105</v>
      </c>
      <c r="AR1" s="15" t="s">
        <v>106</v>
      </c>
      <c r="AS1" s="15" t="s">
        <v>107</v>
      </c>
      <c r="AT1" s="15" t="s">
        <v>108</v>
      </c>
      <c r="AU1" s="15" t="s">
        <v>109</v>
      </c>
      <c r="AV1" s="15" t="s">
        <v>110</v>
      </c>
      <c r="AW1" s="15" t="s">
        <v>111</v>
      </c>
      <c r="AX1" s="15" t="s">
        <v>112</v>
      </c>
      <c r="AY1" s="15" t="s">
        <v>113</v>
      </c>
      <c r="AZ1" s="15" t="s">
        <v>114</v>
      </c>
      <c r="BA1" s="15" t="s">
        <v>115</v>
      </c>
      <c r="BB1" s="15" t="s">
        <v>116</v>
      </c>
      <c r="BC1" s="15" t="s">
        <v>117</v>
      </c>
      <c r="BD1" s="15" t="s">
        <v>118</v>
      </c>
      <c r="BE1" s="15" t="s">
        <v>119</v>
      </c>
      <c r="BF1" s="15" t="s">
        <v>120</v>
      </c>
      <c r="BG1" s="15" t="s">
        <v>121</v>
      </c>
      <c r="BH1" s="50" t="s">
        <v>122</v>
      </c>
      <c r="BI1" s="50" t="s">
        <v>123</v>
      </c>
      <c r="BJ1" s="19" t="s">
        <v>124</v>
      </c>
      <c r="BK1" s="55"/>
      <c r="BL1" s="52" t="s">
        <v>125</v>
      </c>
      <c r="BM1" s="52" t="s">
        <v>126</v>
      </c>
      <c r="BN1" s="19"/>
      <c r="BO1" s="19" t="s">
        <v>127</v>
      </c>
      <c r="BP1" s="52" t="s">
        <v>128</v>
      </c>
      <c r="BQ1" s="19"/>
      <c r="BR1" s="19"/>
      <c r="BS1" s="19" t="s">
        <v>129</v>
      </c>
      <c r="BT1" s="110"/>
      <c r="BU1" s="111"/>
      <c r="BV1" s="14" t="s">
        <v>130</v>
      </c>
      <c r="BW1" s="14" t="s">
        <v>127</v>
      </c>
      <c r="BX1" s="14" t="s">
        <v>131</v>
      </c>
      <c r="BY1" s="109" t="s">
        <v>132</v>
      </c>
      <c r="BZ1" s="109"/>
      <c r="CA1" s="231" t="s">
        <v>133</v>
      </c>
      <c r="CB1" s="28" t="s">
        <v>134</v>
      </c>
      <c r="CC1" s="28" t="s">
        <v>135</v>
      </c>
      <c r="CD1" s="28" t="s">
        <v>136</v>
      </c>
      <c r="CE1" s="28"/>
      <c r="CF1" s="242" t="s">
        <v>137</v>
      </c>
      <c r="CG1" s="241" t="s">
        <v>138</v>
      </c>
      <c r="CH1" s="242"/>
      <c r="CI1" s="241" t="s">
        <v>139</v>
      </c>
      <c r="CJ1" s="242" t="s">
        <v>140</v>
      </c>
      <c r="CK1" s="241" t="s">
        <v>141</v>
      </c>
      <c r="CL1" s="241" t="s">
        <v>142</v>
      </c>
      <c r="CM1" s="241" t="s">
        <v>143</v>
      </c>
      <c r="CN1" s="241" t="s">
        <v>144</v>
      </c>
      <c r="CO1" s="241" t="s">
        <v>145</v>
      </c>
      <c r="CP1" s="241" t="s">
        <v>113</v>
      </c>
      <c r="CQ1" s="242" t="s">
        <v>146</v>
      </c>
      <c r="CR1" s="258" t="s">
        <v>147</v>
      </c>
      <c r="CS1" s="257" t="s">
        <v>148</v>
      </c>
      <c r="CT1" s="258" t="s">
        <v>149</v>
      </c>
      <c r="CU1" s="257" t="s">
        <v>150</v>
      </c>
      <c r="CV1" s="257" t="s">
        <v>151</v>
      </c>
      <c r="CW1" s="55" t="s">
        <v>152</v>
      </c>
      <c r="CX1" s="258" t="s">
        <v>153</v>
      </c>
      <c r="CY1" s="257" t="s">
        <v>154</v>
      </c>
      <c r="CZ1" s="258" t="s">
        <v>155</v>
      </c>
      <c r="DA1" s="257" t="s">
        <v>156</v>
      </c>
      <c r="DB1" s="257" t="s">
        <v>157</v>
      </c>
      <c r="DC1" s="257" t="s">
        <v>158</v>
      </c>
      <c r="DD1" s="258"/>
      <c r="DE1" s="257" t="s">
        <v>159</v>
      </c>
    </row>
    <row r="2" spans="1:109" ht="15" thickBot="1">
      <c r="A2" s="14" t="s">
        <v>66</v>
      </c>
      <c r="C2" s="14" t="s">
        <v>160</v>
      </c>
      <c r="D2" s="15" t="s">
        <v>161</v>
      </c>
      <c r="E2" s="15" t="s">
        <v>162</v>
      </c>
      <c r="F2" s="236" t="s">
        <v>163</v>
      </c>
      <c r="G2" s="15" t="s">
        <v>164</v>
      </c>
      <c r="H2" s="52" t="s">
        <v>165</v>
      </c>
      <c r="I2" s="15" t="s">
        <v>166</v>
      </c>
      <c r="J2" s="236" t="s">
        <v>167</v>
      </c>
      <c r="K2" s="15" t="s">
        <v>168</v>
      </c>
      <c r="L2" s="236" t="s">
        <v>169</v>
      </c>
      <c r="M2" s="258" t="s">
        <v>170</v>
      </c>
      <c r="N2" s="16" t="s">
        <v>171</v>
      </c>
      <c r="O2" s="15" t="s">
        <v>172</v>
      </c>
      <c r="P2" s="15" t="s">
        <v>173</v>
      </c>
      <c r="Q2" s="16" t="s">
        <v>174</v>
      </c>
      <c r="R2" s="15" t="s">
        <v>175</v>
      </c>
      <c r="S2" s="15" t="s">
        <v>176</v>
      </c>
      <c r="T2" s="52" t="s">
        <v>177</v>
      </c>
      <c r="U2" s="261" t="s">
        <v>178</v>
      </c>
      <c r="V2" s="261" t="s">
        <v>179</v>
      </c>
      <c r="W2" s="16" t="s">
        <v>180</v>
      </c>
      <c r="X2" s="15" t="s">
        <v>181</v>
      </c>
      <c r="Y2" s="16" t="s">
        <v>182</v>
      </c>
      <c r="Z2" s="15" t="s">
        <v>183</v>
      </c>
      <c r="AA2" s="19" t="s">
        <v>184</v>
      </c>
      <c r="AB2" s="237" t="s">
        <v>185</v>
      </c>
      <c r="AC2" s="15" t="s">
        <v>186</v>
      </c>
      <c r="AD2" s="15" t="s">
        <v>93</v>
      </c>
      <c r="AE2" s="16" t="s">
        <v>187</v>
      </c>
      <c r="AF2" s="15" t="s">
        <v>188</v>
      </c>
      <c r="AG2" s="52" t="s">
        <v>189</v>
      </c>
      <c r="AH2" s="19" t="s">
        <v>190</v>
      </c>
      <c r="AI2" s="16" t="s">
        <v>98</v>
      </c>
      <c r="AJ2" s="15" t="s">
        <v>191</v>
      </c>
      <c r="AK2" s="15" t="s">
        <v>192</v>
      </c>
      <c r="AL2" s="52" t="s">
        <v>193</v>
      </c>
      <c r="AM2" s="15" t="s">
        <v>194</v>
      </c>
      <c r="AN2" s="15" t="s">
        <v>195</v>
      </c>
      <c r="AP2" s="14" t="s">
        <v>104</v>
      </c>
      <c r="AQ2" s="14" t="s">
        <v>105</v>
      </c>
      <c r="AR2" s="15" t="s">
        <v>106</v>
      </c>
      <c r="AS2" s="15" t="s">
        <v>107</v>
      </c>
      <c r="AT2" s="15" t="s">
        <v>108</v>
      </c>
      <c r="AU2" s="15" t="s">
        <v>109</v>
      </c>
      <c r="AV2" s="15" t="s">
        <v>110</v>
      </c>
      <c r="AW2" s="15" t="s">
        <v>111</v>
      </c>
      <c r="AX2" s="15" t="s">
        <v>112</v>
      </c>
      <c r="AY2" s="15" t="s">
        <v>113</v>
      </c>
      <c r="AZ2" s="14" t="s">
        <v>114</v>
      </c>
      <c r="BA2" s="15" t="s">
        <v>115</v>
      </c>
      <c r="BB2" s="15" t="s">
        <v>116</v>
      </c>
      <c r="BC2" s="15" t="s">
        <v>117</v>
      </c>
      <c r="BD2" s="15" t="s">
        <v>118</v>
      </c>
      <c r="BE2" s="15" t="s">
        <v>119</v>
      </c>
      <c r="BF2" s="15" t="s">
        <v>120</v>
      </c>
      <c r="BG2" s="231" t="s">
        <v>196</v>
      </c>
      <c r="BH2" s="50" t="s">
        <v>122</v>
      </c>
      <c r="BI2" s="50" t="s">
        <v>123</v>
      </c>
      <c r="BJ2" s="19" t="s">
        <v>124</v>
      </c>
      <c r="BK2" s="55"/>
      <c r="BL2" s="52" t="s">
        <v>125</v>
      </c>
      <c r="BM2" s="52" t="s">
        <v>126</v>
      </c>
      <c r="BN2" s="257"/>
      <c r="BO2" s="19" t="s">
        <v>127</v>
      </c>
      <c r="BP2" s="52" t="s">
        <v>128</v>
      </c>
      <c r="BQ2" s="19"/>
      <c r="BR2" s="19"/>
      <c r="BS2" s="19" t="s">
        <v>129</v>
      </c>
      <c r="BT2" s="110"/>
      <c r="BU2" s="111"/>
      <c r="BV2" s="14" t="s">
        <v>130</v>
      </c>
      <c r="BW2" s="14" t="s">
        <v>127</v>
      </c>
      <c r="BX2" s="14" t="s">
        <v>131</v>
      </c>
      <c r="BY2" s="109" t="s">
        <v>132</v>
      </c>
      <c r="BZ2" s="109"/>
      <c r="CA2" s="231" t="s">
        <v>133</v>
      </c>
      <c r="CB2" s="28" t="s">
        <v>134</v>
      </c>
      <c r="CC2" s="28" t="s">
        <v>135</v>
      </c>
      <c r="CD2" s="28" t="s">
        <v>136</v>
      </c>
      <c r="CE2" s="28"/>
      <c r="CF2" s="242" t="s">
        <v>137</v>
      </c>
      <c r="CG2" s="241" t="s">
        <v>138</v>
      </c>
      <c r="CH2" s="242"/>
      <c r="CI2" s="241" t="s">
        <v>139</v>
      </c>
      <c r="CJ2" s="242" t="s">
        <v>140</v>
      </c>
      <c r="CK2" s="241" t="s">
        <v>141</v>
      </c>
      <c r="CL2" s="241" t="s">
        <v>142</v>
      </c>
      <c r="CM2" s="241" t="s">
        <v>143</v>
      </c>
      <c r="CN2" s="241" t="s">
        <v>144</v>
      </c>
      <c r="CO2" s="241" t="s">
        <v>145</v>
      </c>
      <c r="CP2" s="241" t="s">
        <v>113</v>
      </c>
      <c r="CQ2" s="242" t="s">
        <v>146</v>
      </c>
      <c r="CR2" s="258" t="s">
        <v>147</v>
      </c>
      <c r="CS2" s="257" t="s">
        <v>148</v>
      </c>
      <c r="CT2" s="258" t="s">
        <v>149</v>
      </c>
      <c r="CU2" s="257" t="s">
        <v>150</v>
      </c>
      <c r="CV2" s="257" t="s">
        <v>197</v>
      </c>
      <c r="CW2" s="55" t="s">
        <v>152</v>
      </c>
      <c r="CX2" s="258" t="s">
        <v>153</v>
      </c>
      <c r="CY2" s="257" t="s">
        <v>154</v>
      </c>
      <c r="CZ2" s="258" t="s">
        <v>155</v>
      </c>
      <c r="DA2" s="257" t="s">
        <v>156</v>
      </c>
      <c r="DB2" s="257" t="s">
        <v>157</v>
      </c>
      <c r="DC2" s="257" t="s">
        <v>158</v>
      </c>
      <c r="DD2" s="258"/>
      <c r="DE2" s="257" t="s">
        <v>159</v>
      </c>
    </row>
    <row r="3" spans="1:109" ht="14.45">
      <c r="A3" s="15" t="s">
        <v>67</v>
      </c>
      <c r="C3" s="15" t="s">
        <v>198</v>
      </c>
      <c r="D3" s="15" t="s">
        <v>199</v>
      </c>
      <c r="E3" s="15" t="s">
        <v>200</v>
      </c>
      <c r="F3" s="16"/>
      <c r="G3" s="15" t="s">
        <v>201</v>
      </c>
      <c r="H3" s="261" t="s">
        <v>202</v>
      </c>
      <c r="I3" s="19" t="s">
        <v>203</v>
      </c>
      <c r="J3" s="14" t="s">
        <v>204</v>
      </c>
      <c r="K3" s="14" t="s">
        <v>205</v>
      </c>
      <c r="L3" s="65" t="s">
        <v>206</v>
      </c>
      <c r="M3" s="257" t="s">
        <v>207</v>
      </c>
      <c r="N3" s="229" t="s">
        <v>208</v>
      </c>
      <c r="O3" s="257" t="s">
        <v>209</v>
      </c>
      <c r="P3" s="15" t="s">
        <v>210</v>
      </c>
      <c r="Q3" s="229" t="s">
        <v>211</v>
      </c>
      <c r="R3" s="15" t="s">
        <v>212</v>
      </c>
      <c r="S3" s="242" t="s">
        <v>213</v>
      </c>
      <c r="T3" s="19" t="s">
        <v>214</v>
      </c>
      <c r="U3" s="15" t="s">
        <v>215</v>
      </c>
      <c r="V3" s="15" t="s">
        <v>216</v>
      </c>
      <c r="W3" s="236" t="s">
        <v>217</v>
      </c>
      <c r="X3" s="15" t="s">
        <v>218</v>
      </c>
      <c r="Y3" s="16" t="s">
        <v>219</v>
      </c>
      <c r="AA3" s="261" t="s">
        <v>220</v>
      </c>
      <c r="AB3" s="259" t="s">
        <v>221</v>
      </c>
      <c r="AC3" s="249" t="s">
        <v>222</v>
      </c>
      <c r="AD3" s="15"/>
      <c r="AE3" s="229"/>
      <c r="AF3" s="258" t="s">
        <v>223</v>
      </c>
      <c r="AG3" s="259" t="s">
        <v>224</v>
      </c>
      <c r="AH3" s="19" t="s">
        <v>225</v>
      </c>
      <c r="AJ3" s="19" t="s">
        <v>226</v>
      </c>
      <c r="AL3" s="250" t="s">
        <v>227</v>
      </c>
      <c r="AM3" s="65" t="s">
        <v>228</v>
      </c>
      <c r="AN3" s="229"/>
      <c r="AU3" s="15"/>
      <c r="BG3" s="231" t="s">
        <v>229</v>
      </c>
      <c r="BN3" s="257"/>
      <c r="BT3" s="111"/>
      <c r="BV3" s="258" t="s">
        <v>230</v>
      </c>
    </row>
    <row r="4" spans="1:109" ht="14.45">
      <c r="A4" s="14" t="s">
        <v>68</v>
      </c>
      <c r="C4" s="52" t="s">
        <v>231</v>
      </c>
      <c r="D4" s="241" t="s">
        <v>112</v>
      </c>
      <c r="E4" s="15" t="s">
        <v>232</v>
      </c>
      <c r="F4" s="15"/>
      <c r="G4" s="15" t="s">
        <v>233</v>
      </c>
      <c r="H4" s="252" t="s">
        <v>234</v>
      </c>
      <c r="I4" s="114"/>
      <c r="J4" s="14" t="s">
        <v>235</v>
      </c>
      <c r="K4" s="16"/>
      <c r="L4" s="19" t="s">
        <v>236</v>
      </c>
      <c r="P4" s="15"/>
      <c r="R4" s="259" t="s">
        <v>237</v>
      </c>
      <c r="S4" s="257"/>
      <c r="T4" s="111" t="s">
        <v>238</v>
      </c>
      <c r="U4" s="261" t="s">
        <v>239</v>
      </c>
      <c r="V4" s="52" t="s">
        <v>240</v>
      </c>
      <c r="W4" s="15" t="s">
        <v>241</v>
      </c>
      <c r="X4" s="16"/>
      <c r="Y4" s="16" t="s">
        <v>242</v>
      </c>
      <c r="AA4" s="261" t="s">
        <v>243</v>
      </c>
      <c r="AB4" s="252" t="s">
        <v>244</v>
      </c>
      <c r="AC4" s="249" t="s">
        <v>245</v>
      </c>
      <c r="AF4" s="16" t="s">
        <v>246</v>
      </c>
      <c r="AG4" s="65" t="s">
        <v>247</v>
      </c>
      <c r="AH4" s="52" t="s">
        <v>248</v>
      </c>
      <c r="AL4" s="234" t="s">
        <v>249</v>
      </c>
      <c r="AM4" s="19"/>
      <c r="AU4" s="15"/>
      <c r="BG4" s="19" t="s">
        <v>250</v>
      </c>
      <c r="BM4" s="55"/>
      <c r="BN4" s="258"/>
    </row>
    <row r="5" spans="1:109" ht="14.45">
      <c r="A5" s="14" t="s">
        <v>132</v>
      </c>
      <c r="C5" s="261" t="s">
        <v>251</v>
      </c>
      <c r="D5" s="15"/>
      <c r="E5" s="14" t="s">
        <v>252</v>
      </c>
      <c r="F5" s="15"/>
      <c r="G5" s="15" t="s">
        <v>253</v>
      </c>
      <c r="H5" s="251" t="s">
        <v>254</v>
      </c>
      <c r="J5" s="251" t="s">
        <v>255</v>
      </c>
      <c r="L5" s="236" t="s">
        <v>256</v>
      </c>
      <c r="P5" s="113"/>
      <c r="R5" s="15" t="s">
        <v>257</v>
      </c>
      <c r="S5" s="16"/>
      <c r="T5" s="241"/>
      <c r="U5" s="258" t="s">
        <v>258</v>
      </c>
      <c r="V5" s="261" t="s">
        <v>259</v>
      </c>
      <c r="W5" s="16" t="s">
        <v>260</v>
      </c>
      <c r="Y5" s="233" t="s">
        <v>261</v>
      </c>
      <c r="AA5" s="109" t="s">
        <v>262</v>
      </c>
      <c r="AB5" s="109" t="s">
        <v>263</v>
      </c>
      <c r="AC5" s="249" t="s">
        <v>264</v>
      </c>
      <c r="AF5" s="16" t="s">
        <v>265</v>
      </c>
      <c r="AG5" s="16" t="s">
        <v>266</v>
      </c>
      <c r="AH5" s="65" t="s">
        <v>267</v>
      </c>
      <c r="AL5" s="19" t="s">
        <v>268</v>
      </c>
      <c r="AM5" s="242"/>
      <c r="AU5" s="15"/>
      <c r="BG5" s="65" t="s">
        <v>269</v>
      </c>
    </row>
    <row r="6" spans="1:109" ht="15" thickBot="1">
      <c r="A6" s="16" t="s">
        <v>270</v>
      </c>
      <c r="C6" s="236" t="s">
        <v>271</v>
      </c>
      <c r="E6" s="19"/>
      <c r="F6" s="15"/>
      <c r="H6" s="250"/>
      <c r="L6" s="15" t="s">
        <v>272</v>
      </c>
      <c r="R6" s="15" t="s">
        <v>273</v>
      </c>
      <c r="S6" s="15"/>
      <c r="T6" s="241"/>
      <c r="U6" s="257" t="s">
        <v>274</v>
      </c>
      <c r="V6" s="254" t="s">
        <v>275</v>
      </c>
      <c r="W6" s="65" t="s">
        <v>276</v>
      </c>
      <c r="X6" s="15"/>
      <c r="Y6" s="16" t="s">
        <v>277</v>
      </c>
      <c r="AA6" s="109" t="s">
        <v>278</v>
      </c>
      <c r="AB6" s="242"/>
      <c r="AC6" s="269" t="s">
        <v>279</v>
      </c>
      <c r="AF6" s="16" t="s">
        <v>280</v>
      </c>
      <c r="AG6" s="65" t="s">
        <v>281</v>
      </c>
      <c r="AH6" s="261" t="s">
        <v>282</v>
      </c>
      <c r="AL6" s="261" t="s">
        <v>283</v>
      </c>
      <c r="AM6" s="109"/>
      <c r="AU6" s="15"/>
      <c r="BG6" s="259" t="s">
        <v>284</v>
      </c>
    </row>
    <row r="7" spans="1:109" ht="15.6">
      <c r="A7" s="65" t="s">
        <v>133</v>
      </c>
      <c r="C7" s="229" t="s">
        <v>285</v>
      </c>
      <c r="E7" s="15"/>
      <c r="F7" s="16"/>
      <c r="G7" s="18"/>
      <c r="L7" s="19" t="s">
        <v>286</v>
      </c>
      <c r="R7" s="15" t="s">
        <v>287</v>
      </c>
      <c r="U7" s="241" t="s">
        <v>288</v>
      </c>
      <c r="V7" s="257" t="s">
        <v>289</v>
      </c>
      <c r="W7" s="236" t="s">
        <v>290</v>
      </c>
      <c r="Y7" s="16" t="s">
        <v>291</v>
      </c>
      <c r="AA7" s="257" t="s">
        <v>292</v>
      </c>
      <c r="AC7" s="253" t="s">
        <v>293</v>
      </c>
      <c r="AF7" s="16" t="s">
        <v>294</v>
      </c>
      <c r="AG7" s="263" t="s">
        <v>295</v>
      </c>
      <c r="AH7" s="242"/>
      <c r="AL7" s="19" t="s">
        <v>296</v>
      </c>
      <c r="AU7" s="15"/>
      <c r="BG7" s="236" t="s">
        <v>297</v>
      </c>
    </row>
    <row r="8" spans="1:109" ht="16.5" customHeight="1">
      <c r="A8" s="65" t="s">
        <v>137</v>
      </c>
      <c r="C8" s="65" t="s">
        <v>298</v>
      </c>
      <c r="F8" s="15"/>
      <c r="L8" s="15" t="s">
        <v>299</v>
      </c>
      <c r="R8" s="15" t="s">
        <v>300</v>
      </c>
      <c r="U8" s="250" t="s">
        <v>301</v>
      </c>
      <c r="V8" s="102" t="s">
        <v>128</v>
      </c>
      <c r="W8" s="15" t="s">
        <v>302</v>
      </c>
      <c r="Y8" s="236"/>
      <c r="AA8" s="15"/>
      <c r="AC8" s="253" t="s">
        <v>303</v>
      </c>
      <c r="AF8" s="14" t="s">
        <v>304</v>
      </c>
      <c r="AG8" s="250" t="s">
        <v>305</v>
      </c>
      <c r="AH8" s="109"/>
      <c r="AL8" s="52" t="s">
        <v>306</v>
      </c>
      <c r="AU8" s="15"/>
      <c r="BG8" s="19" t="s">
        <v>307</v>
      </c>
      <c r="CE8" s="111"/>
    </row>
    <row r="9" spans="1:109" ht="15" thickBot="1">
      <c r="A9" s="234" t="s">
        <v>71</v>
      </c>
      <c r="C9" s="16" t="s">
        <v>308</v>
      </c>
      <c r="E9" s="15"/>
      <c r="F9" s="257"/>
      <c r="G9" s="265"/>
      <c r="H9" s="267"/>
      <c r="L9" s="16" t="s">
        <v>309</v>
      </c>
      <c r="R9" s="15" t="s">
        <v>310</v>
      </c>
      <c r="V9" s="250"/>
      <c r="W9" s="52" t="s">
        <v>311</v>
      </c>
      <c r="Y9" s="15"/>
      <c r="AA9" s="15"/>
      <c r="AC9" s="270" t="s">
        <v>312</v>
      </c>
      <c r="AF9" s="16" t="s">
        <v>313</v>
      </c>
      <c r="AG9" s="242" t="s">
        <v>314</v>
      </c>
      <c r="AH9" s="109"/>
      <c r="AL9" s="229" t="s">
        <v>315</v>
      </c>
      <c r="AU9" s="15"/>
      <c r="BG9" s="14" t="s">
        <v>316</v>
      </c>
    </row>
    <row r="10" spans="1:109" ht="15" customHeight="1">
      <c r="A10" s="15" t="s">
        <v>72</v>
      </c>
      <c r="C10" s="242"/>
      <c r="D10" s="16"/>
      <c r="F10" s="258"/>
      <c r="G10" s="257"/>
      <c r="H10" s="266"/>
      <c r="L10" s="257" t="s">
        <v>317</v>
      </c>
      <c r="R10" s="15" t="s">
        <v>318</v>
      </c>
      <c r="W10" s="250" t="s">
        <v>319</v>
      </c>
      <c r="Y10" s="15"/>
      <c r="AA10" s="15"/>
      <c r="AC10" s="234" t="s">
        <v>320</v>
      </c>
      <c r="AF10" s="15" t="s">
        <v>321</v>
      </c>
      <c r="AG10" s="255" t="s">
        <v>322</v>
      </c>
      <c r="AL10" s="229" t="s">
        <v>323</v>
      </c>
      <c r="AU10" s="15"/>
      <c r="BA10" s="9"/>
      <c r="BB10" s="9"/>
      <c r="BC10" s="9"/>
      <c r="BG10" s="259" t="s">
        <v>324</v>
      </c>
    </row>
    <row r="11" spans="1:109" ht="14.45">
      <c r="A11" s="257" t="s">
        <v>154</v>
      </c>
      <c r="C11" s="238"/>
      <c r="E11" s="16"/>
      <c r="F11" s="258"/>
      <c r="G11" s="258"/>
      <c r="H11" s="267"/>
      <c r="L11" s="250"/>
      <c r="R11" s="15" t="s">
        <v>325</v>
      </c>
      <c r="W11" s="15" t="s">
        <v>326</v>
      </c>
      <c r="Y11" s="15"/>
      <c r="AC11" s="258"/>
      <c r="AF11" s="15" t="s">
        <v>327</v>
      </c>
      <c r="AH11" s="52"/>
      <c r="AL11" s="65" t="s">
        <v>328</v>
      </c>
      <c r="AU11" s="15"/>
      <c r="BA11" s="9"/>
      <c r="BB11" s="9"/>
      <c r="BC11" s="9"/>
      <c r="BG11" s="65" t="s">
        <v>329</v>
      </c>
    </row>
    <row r="12" spans="1:109" ht="15.75" customHeight="1">
      <c r="A12" s="234" t="s">
        <v>73</v>
      </c>
      <c r="C12" s="239"/>
      <c r="E12" s="16"/>
      <c r="F12" s="257"/>
      <c r="G12" s="257"/>
      <c r="H12" s="266"/>
      <c r="L12" s="234"/>
      <c r="R12" s="15" t="s">
        <v>330</v>
      </c>
      <c r="W12" s="16" t="s">
        <v>331</v>
      </c>
      <c r="Y12" s="15"/>
      <c r="AF12" s="15" t="s">
        <v>332</v>
      </c>
      <c r="AL12" s="261" t="s">
        <v>101</v>
      </c>
      <c r="AU12" s="15"/>
      <c r="BA12" s="9"/>
      <c r="BB12" s="9"/>
      <c r="BC12" s="9"/>
      <c r="BG12" s="52" t="s">
        <v>333</v>
      </c>
      <c r="CE12" s="109"/>
    </row>
    <row r="13" spans="1:109" ht="14.45">
      <c r="A13" s="16" t="s">
        <v>74</v>
      </c>
      <c r="B13" s="16"/>
      <c r="C13" s="233"/>
      <c r="F13" s="257"/>
      <c r="G13" s="258"/>
      <c r="H13" s="268"/>
      <c r="R13" s="250" t="s">
        <v>334</v>
      </c>
      <c r="W13" s="15" t="s">
        <v>335</v>
      </c>
      <c r="AF13" s="52" t="s">
        <v>336</v>
      </c>
      <c r="AL13" s="65" t="s">
        <v>337</v>
      </c>
      <c r="AU13" s="15"/>
      <c r="BA13" s="19"/>
      <c r="BB13" s="19"/>
      <c r="BC13" s="9"/>
      <c r="BG13" s="111" t="s">
        <v>338</v>
      </c>
      <c r="CE13" s="109"/>
    </row>
    <row r="14" spans="1:109" ht="14.45">
      <c r="A14" s="65" t="s">
        <v>140</v>
      </c>
      <c r="B14" s="16"/>
      <c r="C14" s="109"/>
      <c r="E14" s="15"/>
      <c r="F14" s="55"/>
      <c r="G14" s="258"/>
      <c r="H14" s="55"/>
      <c r="I14" s="55"/>
      <c r="J14" s="55"/>
      <c r="R14" s="229"/>
      <c r="W14" s="19" t="s">
        <v>339</v>
      </c>
      <c r="AF14" s="15" t="s">
        <v>340</v>
      </c>
      <c r="AL14" s="15"/>
      <c r="BA14" s="19"/>
      <c r="BB14" s="19"/>
      <c r="BC14" s="9"/>
      <c r="BG14" s="254" t="s">
        <v>341</v>
      </c>
      <c r="CE14" s="231"/>
    </row>
    <row r="15" spans="1:109" ht="14.45">
      <c r="A15" s="16" t="s">
        <v>75</v>
      </c>
      <c r="B15" s="16"/>
      <c r="E15" s="15"/>
      <c r="F15" s="55"/>
      <c r="G15" s="55"/>
      <c r="H15" s="55"/>
      <c r="I15" s="55"/>
      <c r="J15" s="55"/>
      <c r="M15" s="229"/>
      <c r="N15" s="229"/>
      <c r="W15" s="65" t="s">
        <v>342</v>
      </c>
      <c r="AF15" s="19" t="s">
        <v>343</v>
      </c>
      <c r="AL15" s="19"/>
      <c r="BA15" s="19"/>
      <c r="BB15" s="19"/>
      <c r="BC15" s="9"/>
      <c r="BG15" s="109" t="s">
        <v>344</v>
      </c>
      <c r="BI15" s="19"/>
      <c r="CE15" s="28"/>
    </row>
    <row r="16" spans="1:109" ht="14.45">
      <c r="A16" s="16" t="s">
        <v>76</v>
      </c>
      <c r="E16" s="55"/>
      <c r="F16" s="55"/>
      <c r="G16" s="55"/>
      <c r="H16" s="55"/>
      <c r="I16" s="55"/>
      <c r="J16" s="55"/>
      <c r="M16" s="55"/>
      <c r="N16" s="232"/>
      <c r="W16" s="15" t="s">
        <v>345</v>
      </c>
      <c r="AF16" s="16"/>
      <c r="AL16" s="239"/>
      <c r="BA16" s="19"/>
      <c r="BB16" s="19"/>
      <c r="BC16" s="9"/>
      <c r="BG16" s="229" t="s">
        <v>346</v>
      </c>
      <c r="CE16" s="28"/>
    </row>
    <row r="17" spans="1:83" ht="14.45">
      <c r="A17" s="16" t="s">
        <v>77</v>
      </c>
      <c r="F17" s="55"/>
      <c r="G17" s="55"/>
      <c r="H17" s="55"/>
      <c r="I17" s="55"/>
      <c r="J17" s="55"/>
      <c r="M17" s="55"/>
      <c r="N17" s="232"/>
      <c r="W17" s="241" t="s">
        <v>347</v>
      </c>
      <c r="AF17" s="52"/>
      <c r="AL17" s="237"/>
      <c r="BA17" s="19"/>
      <c r="BB17" s="19"/>
      <c r="BC17" s="9"/>
      <c r="BG17" s="229" t="s">
        <v>348</v>
      </c>
      <c r="BI17" s="19"/>
      <c r="CE17" s="28"/>
    </row>
    <row r="18" spans="1:83" ht="14.45">
      <c r="A18" s="16" t="s">
        <v>78</v>
      </c>
      <c r="B18" s="16"/>
      <c r="C18" s="17"/>
      <c r="D18" s="16"/>
      <c r="F18" s="55"/>
      <c r="G18" s="55"/>
      <c r="H18" s="55"/>
      <c r="I18" s="55"/>
      <c r="J18" s="55"/>
      <c r="M18" s="55"/>
      <c r="N18" s="232"/>
      <c r="W18" s="258" t="s">
        <v>349</v>
      </c>
      <c r="AF18" s="15"/>
      <c r="BA18" s="9"/>
      <c r="BB18" s="9"/>
      <c r="BC18" s="9"/>
      <c r="BG18" s="109" t="s">
        <v>350</v>
      </c>
      <c r="BI18" s="19"/>
      <c r="CE18" s="28"/>
    </row>
    <row r="19" spans="1:83" ht="14.45">
      <c r="A19" s="236" t="s">
        <v>144</v>
      </c>
      <c r="B19" s="16"/>
      <c r="C19" s="17"/>
      <c r="E19" s="15"/>
      <c r="F19" s="55"/>
      <c r="G19" s="55"/>
      <c r="H19" s="55"/>
      <c r="I19" s="55"/>
      <c r="J19" s="55"/>
      <c r="M19" s="55"/>
      <c r="N19" s="229"/>
      <c r="V19" s="49"/>
      <c r="W19" s="102" t="s">
        <v>351</v>
      </c>
      <c r="AF19" s="19"/>
      <c r="BA19" s="9"/>
      <c r="BB19" s="9"/>
      <c r="BC19" s="9"/>
      <c r="BG19" s="257"/>
      <c r="CE19" s="242"/>
    </row>
    <row r="20" spans="1:83" ht="14.45">
      <c r="A20" s="15" t="s">
        <v>79</v>
      </c>
      <c r="B20" s="16"/>
      <c r="C20" s="17"/>
      <c r="E20" s="15"/>
      <c r="F20" s="55"/>
      <c r="G20" s="55"/>
      <c r="H20" s="55"/>
      <c r="M20" s="55"/>
      <c r="N20" s="229"/>
      <c r="V20" s="49"/>
      <c r="W20" s="242" t="s">
        <v>352</v>
      </c>
      <c r="X20" s="19"/>
      <c r="AF20" s="115"/>
      <c r="BA20" s="9"/>
      <c r="BB20" s="9"/>
      <c r="BC20" s="9"/>
      <c r="BG20" s="241"/>
      <c r="CE20" s="241"/>
    </row>
    <row r="21" spans="1:83" ht="14.45">
      <c r="A21" s="235" t="s">
        <v>134</v>
      </c>
      <c r="B21" s="16"/>
      <c r="C21" s="17"/>
      <c r="E21" s="15"/>
      <c r="F21" s="257"/>
      <c r="M21" s="55"/>
      <c r="N21" s="229"/>
      <c r="V21" s="49"/>
      <c r="W21" s="250" t="s">
        <v>353</v>
      </c>
      <c r="X21" s="19"/>
      <c r="AF21" s="241"/>
      <c r="BA21" s="9"/>
      <c r="BB21" s="9"/>
      <c r="BC21" s="9"/>
      <c r="BG21" s="109"/>
      <c r="CE21" s="242"/>
    </row>
    <row r="22" spans="1:83" ht="14.45">
      <c r="A22" s="234" t="s">
        <v>80</v>
      </c>
      <c r="B22" s="16"/>
      <c r="C22" s="17"/>
      <c r="F22" s="258"/>
      <c r="L22" s="13"/>
      <c r="M22" s="55"/>
      <c r="N22" s="229"/>
      <c r="R22" s="55"/>
      <c r="S22" s="55"/>
      <c r="T22" s="15"/>
      <c r="U22" s="9"/>
      <c r="V22" s="49"/>
      <c r="W22" s="241" t="s">
        <v>354</v>
      </c>
      <c r="X22" s="19"/>
      <c r="Y22" s="9"/>
      <c r="AC22" s="49"/>
      <c r="AD22" s="19"/>
      <c r="BA22" s="9"/>
      <c r="BB22" s="9"/>
      <c r="BC22" s="9"/>
      <c r="BG22" s="242"/>
      <c r="CE22" s="241"/>
    </row>
    <row r="23" spans="1:83" ht="14.45">
      <c r="A23" s="102" t="s">
        <v>125</v>
      </c>
      <c r="B23" s="16"/>
      <c r="C23" s="17"/>
      <c r="H23" s="55"/>
      <c r="I23" s="55"/>
      <c r="J23" s="55"/>
      <c r="M23" s="55"/>
      <c r="N23" s="229"/>
      <c r="R23" s="55"/>
      <c r="V23" s="110"/>
      <c r="X23" s="19"/>
      <c r="AC23" s="49"/>
      <c r="AD23" s="19"/>
      <c r="BA23" s="9"/>
      <c r="BB23" s="9"/>
      <c r="BC23" s="9"/>
      <c r="BG23" s="102"/>
      <c r="CE23" s="242"/>
    </row>
    <row r="24" spans="1:83" ht="14.45">
      <c r="A24" s="250" t="s">
        <v>81</v>
      </c>
      <c r="B24" s="16"/>
      <c r="C24" s="17"/>
      <c r="H24" s="55"/>
      <c r="I24" s="55"/>
      <c r="J24" s="55"/>
      <c r="M24" s="55"/>
      <c r="N24" s="229"/>
      <c r="R24" s="55"/>
      <c r="V24" s="112"/>
      <c r="X24" s="19"/>
      <c r="AC24" s="49"/>
      <c r="AD24" s="19"/>
      <c r="BA24" s="9"/>
      <c r="BB24" s="9"/>
      <c r="BC24" s="9"/>
      <c r="BG24" s="242"/>
      <c r="CE24" s="241"/>
    </row>
    <row r="25" spans="1:83" ht="14.45">
      <c r="A25" s="257" t="s">
        <v>158</v>
      </c>
      <c r="B25" s="16"/>
      <c r="C25" s="17"/>
      <c r="F25" s="55"/>
      <c r="G25" s="257"/>
      <c r="H25" s="55"/>
      <c r="J25" s="55"/>
      <c r="M25" s="55"/>
      <c r="N25" s="229"/>
      <c r="R25" s="55"/>
      <c r="V25" s="110"/>
      <c r="X25" s="19"/>
      <c r="Z25" s="13"/>
      <c r="AC25" s="49"/>
      <c r="AD25" s="19"/>
      <c r="BA25" s="9"/>
      <c r="BB25" s="9"/>
      <c r="BC25" s="9"/>
      <c r="BG25" s="240"/>
      <c r="CE25" s="241"/>
    </row>
    <row r="26" spans="1:83" ht="14.45">
      <c r="A26" s="52" t="s">
        <v>122</v>
      </c>
      <c r="B26" s="16"/>
      <c r="C26" s="17"/>
      <c r="F26" s="55"/>
      <c r="G26" s="257"/>
      <c r="H26" s="55"/>
      <c r="J26" s="55"/>
      <c r="M26" s="55"/>
      <c r="N26" s="229"/>
      <c r="R26" s="55"/>
      <c r="V26" s="112"/>
      <c r="X26" s="19"/>
      <c r="Z26" s="22"/>
      <c r="AC26" s="49"/>
      <c r="AD26" s="19"/>
      <c r="AL26" s="242" t="s">
        <v>283</v>
      </c>
      <c r="BG26" s="240"/>
      <c r="CE26" s="241"/>
    </row>
    <row r="27" spans="1:83" ht="14.45">
      <c r="A27" s="260" t="s">
        <v>135</v>
      </c>
      <c r="B27" s="16"/>
      <c r="C27" s="17"/>
      <c r="F27" s="55"/>
      <c r="G27" s="257"/>
      <c r="H27" s="55"/>
      <c r="J27" s="55"/>
      <c r="M27" s="55"/>
      <c r="R27" s="55"/>
      <c r="V27" s="110"/>
      <c r="X27" s="19"/>
      <c r="Z27" s="24"/>
      <c r="AC27" s="49"/>
      <c r="AD27" s="19"/>
      <c r="CE27" s="241"/>
    </row>
    <row r="28" spans="1:83" ht="14.45">
      <c r="A28" s="102" t="s">
        <v>126</v>
      </c>
      <c r="B28" s="16"/>
      <c r="C28" s="17"/>
      <c r="F28" s="55"/>
      <c r="G28" s="257"/>
      <c r="H28" s="55"/>
      <c r="J28" s="55"/>
      <c r="M28" s="55"/>
      <c r="R28" s="55"/>
      <c r="V28" s="112"/>
      <c r="X28" s="19"/>
      <c r="Z28" s="13"/>
      <c r="AC28" s="49"/>
      <c r="AD28" s="19"/>
      <c r="CE28" s="241"/>
    </row>
    <row r="29" spans="1:83" ht="14.45">
      <c r="A29" s="261" t="s">
        <v>156</v>
      </c>
      <c r="B29" s="16"/>
      <c r="C29" s="17"/>
      <c r="F29" s="55"/>
      <c r="G29" s="55"/>
      <c r="M29" s="55"/>
      <c r="N29" s="229"/>
      <c r="R29" s="55"/>
      <c r="V29" s="108"/>
      <c r="Z29" s="13"/>
      <c r="AC29" s="49"/>
      <c r="AD29" s="19"/>
      <c r="BG29" s="251"/>
      <c r="CE29" s="241"/>
    </row>
    <row r="30" spans="1:83" ht="14.45">
      <c r="A30" s="14" t="s">
        <v>123</v>
      </c>
      <c r="B30" s="16"/>
      <c r="C30" s="17"/>
      <c r="G30" s="55"/>
      <c r="M30" s="55"/>
      <c r="R30" s="55"/>
      <c r="V30" s="55"/>
      <c r="Z30" s="13"/>
      <c r="AC30" s="49"/>
      <c r="AD30" s="19"/>
      <c r="CE30" s="242"/>
    </row>
    <row r="31" spans="1:83" ht="14.45">
      <c r="A31" s="258" t="s">
        <v>153</v>
      </c>
      <c r="B31" s="16"/>
      <c r="C31" s="17"/>
      <c r="G31" s="55"/>
      <c r="M31" s="55"/>
      <c r="R31" s="55"/>
      <c r="V31" s="55"/>
      <c r="Z31" s="9"/>
      <c r="AC31" s="49"/>
      <c r="AD31" s="19"/>
    </row>
    <row r="32" spans="1:83" ht="14.45">
      <c r="A32" s="28" t="s">
        <v>136</v>
      </c>
      <c r="B32" s="16"/>
      <c r="C32" s="17"/>
      <c r="G32" s="55"/>
      <c r="H32" s="55"/>
      <c r="M32" s="55"/>
      <c r="N32" s="229"/>
      <c r="R32" s="55"/>
      <c r="S32" s="55"/>
      <c r="Z32" s="9"/>
      <c r="AC32" s="49"/>
      <c r="AD32" s="19"/>
      <c r="AM32" s="21"/>
    </row>
    <row r="33" spans="1:39" ht="14.45">
      <c r="A33" s="16" t="s">
        <v>82</v>
      </c>
      <c r="B33" s="16"/>
      <c r="C33" s="17"/>
      <c r="G33" s="55"/>
      <c r="H33" s="55"/>
      <c r="M33" s="55"/>
      <c r="N33" s="229"/>
      <c r="R33" s="55"/>
      <c r="S33" s="55"/>
      <c r="Z33" s="9"/>
      <c r="AC33" s="49"/>
      <c r="AD33" s="19"/>
      <c r="AM33" s="23"/>
    </row>
    <row r="34" spans="1:39" ht="14.45">
      <c r="A34" s="15" t="s">
        <v>83</v>
      </c>
      <c r="B34" s="16"/>
      <c r="C34" s="17"/>
      <c r="G34" s="55"/>
      <c r="H34" s="55"/>
      <c r="M34" s="55"/>
      <c r="R34" s="55"/>
      <c r="S34" s="55"/>
      <c r="Z34" s="9"/>
      <c r="AC34" s="49"/>
      <c r="AD34" s="19"/>
      <c r="AM34" s="21"/>
    </row>
    <row r="35" spans="1:39" ht="14.45">
      <c r="A35" s="258" t="s">
        <v>147</v>
      </c>
      <c r="B35" s="16"/>
      <c r="C35" s="17"/>
      <c r="G35" s="55"/>
      <c r="H35" s="55"/>
      <c r="M35" s="55"/>
      <c r="R35" s="55"/>
      <c r="S35" s="55"/>
      <c r="Z35" s="9"/>
      <c r="AC35" s="49"/>
      <c r="AD35" s="19"/>
      <c r="AM35" s="21"/>
    </row>
    <row r="36" spans="1:39" ht="14.45">
      <c r="A36" s="261" t="s">
        <v>148</v>
      </c>
      <c r="B36" s="16"/>
      <c r="C36" s="17"/>
      <c r="G36" s="55"/>
      <c r="H36" s="55"/>
      <c r="M36" s="55"/>
      <c r="R36" s="55"/>
      <c r="S36" s="55"/>
      <c r="Z36" s="9"/>
      <c r="AC36" s="49"/>
      <c r="AD36" s="19"/>
      <c r="AM36" s="21"/>
    </row>
    <row r="37" spans="1:39" ht="14.45">
      <c r="A37" s="15" t="s">
        <v>84</v>
      </c>
      <c r="B37" s="16"/>
      <c r="C37" s="17"/>
      <c r="G37" s="55"/>
      <c r="H37" s="55"/>
      <c r="M37" s="55"/>
      <c r="R37" s="55"/>
      <c r="S37" s="55"/>
      <c r="Z37" s="9"/>
      <c r="AC37" s="49"/>
      <c r="AD37" s="19"/>
      <c r="AM37" s="21"/>
    </row>
    <row r="38" spans="1:39" ht="14.45">
      <c r="A38" s="261" t="s">
        <v>157</v>
      </c>
      <c r="B38" s="16"/>
      <c r="C38" s="17"/>
      <c r="G38" s="55"/>
      <c r="H38" s="55"/>
      <c r="M38" s="55"/>
      <c r="R38" s="55"/>
      <c r="S38" s="55"/>
      <c r="Z38" s="9"/>
      <c r="AC38" s="49"/>
      <c r="AD38" s="19"/>
      <c r="AM38" s="21"/>
    </row>
    <row r="39" spans="1:39" ht="14.45">
      <c r="A39" s="16" t="s">
        <v>69</v>
      </c>
      <c r="B39" s="16"/>
      <c r="C39" s="17"/>
      <c r="F39" s="55"/>
      <c r="G39" s="55"/>
      <c r="H39" s="55"/>
      <c r="M39" s="55"/>
      <c r="R39" s="55"/>
      <c r="S39" s="55"/>
      <c r="Z39" s="9"/>
      <c r="AC39" s="49"/>
      <c r="AD39" s="19"/>
      <c r="AM39" s="21"/>
    </row>
    <row r="40" spans="1:39" ht="14.45">
      <c r="A40" s="15" t="s">
        <v>85</v>
      </c>
      <c r="B40" s="16"/>
      <c r="C40" s="17"/>
      <c r="F40" s="55"/>
      <c r="G40" s="55"/>
      <c r="H40" s="55"/>
      <c r="M40" s="55"/>
      <c r="R40" s="55"/>
      <c r="S40" s="55"/>
      <c r="AC40" s="49"/>
      <c r="AD40" s="19"/>
      <c r="AM40" s="21"/>
    </row>
    <row r="41" spans="1:39" ht="14.45">
      <c r="A41" s="236" t="s">
        <v>142</v>
      </c>
      <c r="B41" s="16"/>
      <c r="C41" s="17"/>
      <c r="F41" s="55"/>
      <c r="G41" s="55"/>
      <c r="H41" s="55"/>
      <c r="M41" s="55"/>
      <c r="R41" s="55"/>
      <c r="S41" s="55"/>
      <c r="AC41" s="49"/>
      <c r="AD41" s="19"/>
      <c r="AM41" s="21"/>
    </row>
    <row r="42" spans="1:39" ht="14.45">
      <c r="A42" s="15" t="s">
        <v>109</v>
      </c>
      <c r="B42" s="16"/>
      <c r="C42" s="17"/>
      <c r="F42" s="55"/>
      <c r="G42" s="55"/>
      <c r="H42" s="55"/>
      <c r="M42" s="55"/>
      <c r="R42" s="55"/>
      <c r="S42" s="55"/>
      <c r="AC42" s="49"/>
      <c r="AD42" s="19"/>
      <c r="AM42" s="21"/>
    </row>
    <row r="43" spans="1:39" ht="14.45">
      <c r="A43" s="16" t="s">
        <v>86</v>
      </c>
      <c r="B43" s="16"/>
      <c r="C43" s="17"/>
      <c r="F43" s="55"/>
      <c r="G43" s="55"/>
      <c r="H43" s="55"/>
      <c r="M43" s="55"/>
      <c r="R43" s="55"/>
      <c r="S43" s="55"/>
      <c r="AC43" s="49"/>
      <c r="AD43" s="19"/>
      <c r="AM43" s="21"/>
    </row>
    <row r="44" spans="1:39" ht="14.45">
      <c r="A44" s="15" t="s">
        <v>111</v>
      </c>
      <c r="B44" s="16"/>
      <c r="C44" s="17"/>
      <c r="F44" s="55"/>
      <c r="G44" s="55"/>
      <c r="H44" s="55"/>
      <c r="M44" s="55"/>
      <c r="R44" s="55"/>
      <c r="AC44" s="49"/>
      <c r="AD44" s="19"/>
      <c r="AM44" s="21"/>
    </row>
    <row r="45" spans="1:39" ht="14.45">
      <c r="A45" s="16" t="s">
        <v>87</v>
      </c>
      <c r="B45" s="16"/>
      <c r="C45" s="17"/>
      <c r="F45" s="55"/>
      <c r="G45" s="55"/>
      <c r="H45" s="55"/>
      <c r="M45" s="55"/>
      <c r="R45" s="55"/>
      <c r="AC45" s="49"/>
      <c r="AD45" s="19"/>
      <c r="AM45" s="21"/>
    </row>
    <row r="46" spans="1:39" ht="13.9">
      <c r="A46" s="16" t="s">
        <v>88</v>
      </c>
      <c r="B46" s="16"/>
      <c r="C46" s="17"/>
      <c r="F46" s="55"/>
      <c r="G46" s="55"/>
      <c r="M46" s="55"/>
      <c r="R46" s="55"/>
      <c r="AM46" s="21"/>
    </row>
    <row r="47" spans="1:39" ht="13.9">
      <c r="A47" s="236" t="s">
        <v>138</v>
      </c>
      <c r="B47" s="16"/>
      <c r="C47" s="17"/>
      <c r="F47" s="55"/>
      <c r="G47" s="55"/>
      <c r="M47" s="55"/>
      <c r="R47" s="55"/>
      <c r="AM47" s="21"/>
    </row>
    <row r="48" spans="1:39" ht="13.9">
      <c r="A48" s="15" t="s">
        <v>89</v>
      </c>
      <c r="B48" s="16"/>
      <c r="C48" s="17"/>
      <c r="F48" s="55"/>
      <c r="G48" s="55"/>
      <c r="M48" s="55"/>
      <c r="R48" s="55"/>
      <c r="AM48" s="21"/>
    </row>
    <row r="49" spans="1:39" ht="13.9">
      <c r="A49" s="261" t="s">
        <v>159</v>
      </c>
      <c r="B49" s="16"/>
      <c r="C49" s="17"/>
      <c r="F49" s="55"/>
      <c r="G49" s="55"/>
      <c r="M49" s="55"/>
      <c r="R49" s="55"/>
      <c r="AM49" s="21"/>
    </row>
    <row r="50" spans="1:39" ht="13.9">
      <c r="A50" s="14" t="s">
        <v>131</v>
      </c>
      <c r="B50" s="16"/>
      <c r="C50" s="17"/>
      <c r="M50" s="55"/>
      <c r="R50" s="55"/>
    </row>
    <row r="51" spans="1:39" ht="13.9">
      <c r="A51" s="16" t="s">
        <v>90</v>
      </c>
      <c r="B51" s="16"/>
      <c r="C51" s="17"/>
      <c r="M51" s="55"/>
      <c r="R51" s="55"/>
    </row>
    <row r="52" spans="1:39" ht="13.9">
      <c r="A52" s="236" t="s">
        <v>141</v>
      </c>
      <c r="B52" s="16"/>
      <c r="C52" s="17"/>
      <c r="R52" s="55"/>
    </row>
    <row r="53" spans="1:39" ht="14.45">
      <c r="A53" s="19" t="s">
        <v>130</v>
      </c>
      <c r="B53" s="16"/>
      <c r="C53" s="17"/>
      <c r="R53" s="55"/>
    </row>
    <row r="54" spans="1:39" ht="13.9">
      <c r="A54" s="236" t="s">
        <v>145</v>
      </c>
      <c r="B54" s="16"/>
      <c r="C54" s="17"/>
      <c r="R54" s="55"/>
    </row>
    <row r="55" spans="1:39" ht="13.9">
      <c r="A55" s="16" t="s">
        <v>91</v>
      </c>
      <c r="B55" s="16"/>
      <c r="C55" s="17"/>
      <c r="R55" s="55"/>
    </row>
    <row r="56" spans="1:39" ht="13.9">
      <c r="A56" s="236" t="s">
        <v>139</v>
      </c>
      <c r="B56" s="16"/>
      <c r="C56" s="17"/>
      <c r="R56" s="55"/>
    </row>
    <row r="57" spans="1:39" ht="16.5" customHeight="1">
      <c r="A57" s="236" t="s">
        <v>113</v>
      </c>
      <c r="B57" s="16"/>
      <c r="C57" s="17"/>
    </row>
    <row r="58" spans="1:39" ht="13.9">
      <c r="A58" s="16" t="s">
        <v>92</v>
      </c>
      <c r="B58" s="16"/>
      <c r="C58" s="17"/>
      <c r="S58" s="55"/>
    </row>
    <row r="59" spans="1:39" ht="12.75" customHeight="1">
      <c r="A59" s="15" t="s">
        <v>93</v>
      </c>
      <c r="B59" s="16"/>
      <c r="C59" s="17"/>
    </row>
    <row r="60" spans="1:39" ht="15" customHeight="1">
      <c r="A60" s="16" t="s">
        <v>94</v>
      </c>
      <c r="B60" s="16"/>
      <c r="C60" s="17"/>
    </row>
    <row r="61" spans="1:39" ht="12.75" customHeight="1">
      <c r="A61" s="16" t="s">
        <v>95</v>
      </c>
      <c r="B61" s="16"/>
      <c r="C61" s="17"/>
    </row>
    <row r="62" spans="1:39" ht="12.75" customHeight="1">
      <c r="A62" s="259" t="s">
        <v>155</v>
      </c>
    </row>
    <row r="63" spans="1:39">
      <c r="A63" s="16" t="s">
        <v>96</v>
      </c>
    </row>
    <row r="64" spans="1:39" ht="15" customHeight="1">
      <c r="A64" s="261" t="s">
        <v>150</v>
      </c>
    </row>
    <row r="65" spans="1:8" ht="13.9">
      <c r="A65" s="259" t="s">
        <v>149</v>
      </c>
    </row>
    <row r="66" spans="1:8" ht="15" customHeight="1">
      <c r="A66" s="19" t="s">
        <v>129</v>
      </c>
    </row>
    <row r="67" spans="1:8" ht="15" customHeight="1">
      <c r="A67" s="15" t="s">
        <v>114</v>
      </c>
    </row>
    <row r="68" spans="1:8" ht="16.5" customHeight="1">
      <c r="A68" s="252" t="s">
        <v>143</v>
      </c>
    </row>
    <row r="69" spans="1:8">
      <c r="A69" s="115" t="s">
        <v>115</v>
      </c>
    </row>
    <row r="70" spans="1:8" ht="15" customHeight="1">
      <c r="A70" s="15" t="s">
        <v>97</v>
      </c>
      <c r="F70" s="55"/>
      <c r="G70" s="55"/>
      <c r="H70" s="55"/>
    </row>
    <row r="71" spans="1:8" ht="15" customHeight="1">
      <c r="A71" s="65" t="s">
        <v>146</v>
      </c>
      <c r="F71" s="241"/>
      <c r="G71" s="55"/>
      <c r="H71" s="55"/>
    </row>
    <row r="72" spans="1:8" ht="15" customHeight="1">
      <c r="A72" s="15" t="s">
        <v>118</v>
      </c>
      <c r="F72" s="55"/>
      <c r="G72" s="55"/>
      <c r="H72" s="55"/>
    </row>
    <row r="73" spans="1:8" ht="12.75" customHeight="1">
      <c r="A73" s="250" t="s">
        <v>99</v>
      </c>
    </row>
    <row r="74" spans="1:8">
      <c r="A74" s="250" t="s">
        <v>100</v>
      </c>
    </row>
    <row r="75" spans="1:8" ht="15" customHeight="1">
      <c r="A75" s="109" t="s">
        <v>124</v>
      </c>
    </row>
    <row r="76" spans="1:8" ht="15" customHeight="1">
      <c r="A76" s="235" t="s">
        <v>355</v>
      </c>
    </row>
    <row r="77" spans="1:8" ht="13.9">
      <c r="A77" s="262" t="s">
        <v>152</v>
      </c>
    </row>
    <row r="78" spans="1:8">
      <c r="A78" s="234" t="s">
        <v>101</v>
      </c>
    </row>
    <row r="79" spans="1:8" ht="12.75" customHeight="1">
      <c r="A79" s="250" t="s">
        <v>120</v>
      </c>
    </row>
    <row r="80" spans="1:8">
      <c r="A80" s="250" t="s">
        <v>102</v>
      </c>
    </row>
    <row r="81" spans="1:59" ht="12.75" customHeight="1">
      <c r="A81" s="250" t="s">
        <v>103</v>
      </c>
    </row>
    <row r="82" spans="1:59">
      <c r="A82" s="250" t="s">
        <v>121</v>
      </c>
    </row>
    <row r="83" spans="1:59" ht="13.9">
      <c r="A83" s="257" t="s">
        <v>151</v>
      </c>
    </row>
    <row r="84" spans="1:59">
      <c r="A84" s="251"/>
    </row>
    <row r="85" spans="1:59" ht="14.45">
      <c r="A85" s="109"/>
    </row>
    <row r="86" spans="1:59" ht="13.9">
      <c r="A86" s="258" t="s">
        <v>356</v>
      </c>
    </row>
    <row r="87" spans="1:59">
      <c r="A87" s="14" t="s">
        <v>357</v>
      </c>
    </row>
    <row r="88" spans="1:59">
      <c r="A88" s="14" t="s">
        <v>358</v>
      </c>
    </row>
    <row r="89" spans="1:59">
      <c r="A89" s="14" t="s">
        <v>359</v>
      </c>
    </row>
    <row r="90" spans="1:59">
      <c r="A90" s="14" t="s">
        <v>360</v>
      </c>
    </row>
    <row r="91" spans="1:59">
      <c r="A91" s="14" t="s">
        <v>361</v>
      </c>
    </row>
    <row r="92" spans="1:59">
      <c r="A92" s="14" t="s">
        <v>362</v>
      </c>
    </row>
    <row r="93" spans="1:59" ht="13.9">
      <c r="A93" s="14" t="s">
        <v>363</v>
      </c>
      <c r="BG93" s="55"/>
    </row>
    <row r="94" spans="1:59">
      <c r="A94" s="14" t="s">
        <v>170</v>
      </c>
    </row>
    <row r="95" spans="1:59">
      <c r="A95" s="14" t="s">
        <v>364</v>
      </c>
    </row>
    <row r="96" spans="1:59">
      <c r="A96" s="14" t="s">
        <v>365</v>
      </c>
    </row>
    <row r="97" spans="1:30">
      <c r="A97" s="14" t="s">
        <v>366</v>
      </c>
    </row>
    <row r="98" spans="1:30">
      <c r="A98" s="14" t="s">
        <v>367</v>
      </c>
    </row>
    <row r="99" spans="1:30">
      <c r="A99" s="14" t="s">
        <v>368</v>
      </c>
    </row>
    <row r="100" spans="1:30">
      <c r="A100" s="14" t="s">
        <v>369</v>
      </c>
    </row>
    <row r="101" spans="1:30">
      <c r="A101" s="14" t="s">
        <v>370</v>
      </c>
    </row>
    <row r="102" spans="1:30">
      <c r="A102" s="14" t="s">
        <v>371</v>
      </c>
    </row>
    <row r="103" spans="1:30">
      <c r="A103" s="14" t="s">
        <v>372</v>
      </c>
    </row>
    <row r="104" spans="1:30">
      <c r="A104" s="14" t="s">
        <v>373</v>
      </c>
    </row>
    <row r="105" spans="1:30">
      <c r="A105" s="14" t="s">
        <v>374</v>
      </c>
    </row>
    <row r="106" spans="1:30" ht="14.45" thickBot="1">
      <c r="A106" s="14" t="s">
        <v>375</v>
      </c>
      <c r="F106" s="241"/>
    </row>
    <row r="107" spans="1:30" ht="16.149999999999999" thickBot="1">
      <c r="A107" s="14" t="s">
        <v>376</v>
      </c>
      <c r="AC107" s="243"/>
      <c r="AD107" s="244"/>
    </row>
    <row r="108" spans="1:30" ht="16.149999999999999" thickBot="1">
      <c r="A108" s="14" t="s">
        <v>377</v>
      </c>
      <c r="AC108" s="245"/>
      <c r="AD108" s="246"/>
    </row>
    <row r="109" spans="1:30" ht="16.149999999999999" thickBot="1">
      <c r="A109" s="14" t="s">
        <v>378</v>
      </c>
      <c r="AC109" s="245"/>
      <c r="AD109" s="246"/>
    </row>
    <row r="110" spans="1:30" ht="16.149999999999999" thickBot="1">
      <c r="A110" s="14" t="s">
        <v>379</v>
      </c>
      <c r="AD110" s="246"/>
    </row>
    <row r="111" spans="1:30" ht="16.149999999999999" thickBot="1">
      <c r="A111" s="14" t="s">
        <v>380</v>
      </c>
      <c r="AC111" s="247"/>
      <c r="AD111" s="246"/>
    </row>
    <row r="112" spans="1:30" ht="16.149999999999999" thickBot="1">
      <c r="A112" s="14" t="s">
        <v>381</v>
      </c>
      <c r="AC112" s="248"/>
      <c r="AD112" s="246"/>
    </row>
    <row r="113" spans="1:30" ht="16.149999999999999" thickBot="1">
      <c r="A113" s="14" t="s">
        <v>382</v>
      </c>
      <c r="AD113" s="246"/>
    </row>
    <row r="114" spans="1:30">
      <c r="A114" s="14" t="s">
        <v>383</v>
      </c>
    </row>
    <row r="115" spans="1:30">
      <c r="A115" s="14" t="s">
        <v>383</v>
      </c>
    </row>
    <row r="116" spans="1:30">
      <c r="A116" s="14" t="s">
        <v>384</v>
      </c>
    </row>
    <row r="117" spans="1:30">
      <c r="A117" s="14" t="s">
        <v>385</v>
      </c>
    </row>
    <row r="118" spans="1:30">
      <c r="A118" s="14" t="s">
        <v>386</v>
      </c>
    </row>
    <row r="119" spans="1:30">
      <c r="A119" s="14" t="s">
        <v>387</v>
      </c>
    </row>
  </sheetData>
  <autoFilter ref="CI1:CY2" xr:uid="{00000000-0009-0000-0000-000004000000}">
    <filterColumn colId="16">
      <filters>
        <filter val="Cleveden Secondary School"/>
      </filters>
    </filterColumn>
  </autoFilter>
  <conditionalFormatting sqref="W112:W65536 W1:W9 W11:W105">
    <cfRule type="duplicateValues" dxfId="0" priority="1" stopIfTrue="1"/>
  </conditionalFormatting>
  <dataValidations xWindow="1063" yWindow="438" count="5">
    <dataValidation allowBlank="1" showInputMessage="1" showErrorMessage="1" error=" " promptTitle="Lookup" prompt="This Operating Agency record must already exist in Microsoft Dynamics 365 or in this source file." sqref="A3 D1 F1:L1 E14:E15 E19:E21 AD2 A15:A16 A10 A36:A37 A39:A42 A46 AI2 A62:A64 A48:A52 A59 BB13:BB17 A21:A24 AC22:AC45 A54:A55 V5 P1:AN1 BT1:BT2 V19:V29 A29:A30 A6:A7" xr:uid="{00000000-0002-0000-0400-000000000000}"/>
    <dataValidation type="textLength" operator="lessThanOrEqual" showInputMessage="1" showErrorMessage="1" errorTitle="Length Exceeded" error="This value must be less than or equal to 160 characters long." promptTitle="Text (required)" prompt="Maximum Length: 160 characters." sqref="E11:E12 C10:D10 U8 M2:O2 Q2 AR2:AT2 AN2 H2:I2 AU2:AU13 A17 A47 A60:A61 BI15 BI17:BI18 AJ3 A56:A58 A14 BJ1:BJ2 A38 E4:E9 V8:V9 AC10:AC11 AD22:AD45 AM2:AM6 BA13:BA17 X6 F21:F22 AR1:BF1 R2:R13 T22 BU1:BU2 H4:I4 P2:P5 BT3 AJ2:AK2 X20:X28 AF8:AF21 T2:X4 BA2:BF2 AV2:AY2 G2:G5 K2:L3 AG2:AG5 A43 A45 A11:A12 O3 U7:V7 W5:W22 BG2:BG15 F106 AA3:AC5 BN3:BN4 Y2:Y12 AL16:AL17 A53 G25:G28 D2:D5 F71 J5 BG18:BG26 BY1:CV2 AL26 BG29 AC7:AC8 L4:L12 AH11 AL2:AL13 AA6:AA10 CE8 CE12:CE30 M3 A9 BL1:BS2 T5:U6 V6 S2:S6 BV3 AF2:AF6 A25:A28 A31:A33 A35 AG7:AG10 AB6 Z2:AC2 AE2 C11:C14 F2:F8 F9:G13 H5:H6 G14 A65:A86 CX1:DE2 AH2:AH9 C3:C9 AD3" xr:uid="{00000000-0002-0000-0400-000001000000}">
      <formula1>160</formula1>
    </dataValidation>
    <dataValidation type="list" allowBlank="1" showInputMessage="1" showErrorMessage="1" sqref="BH1:BI2" xr:uid="{00000000-0002-0000-0400-000002000000}">
      <formula1>OA</formula1>
    </dataValidation>
    <dataValidation type="date" operator="greaterThanOrEqual" allowBlank="1" showInputMessage="1" showErrorMessage="1" errorTitle="Invalid Date" error="(Do Not Modify) Modified On must be in the correct date and time format." promptTitle="Date and time" prompt=" " sqref="C19:C61" xr:uid="{00000000-0002-0000-0400-000003000000}">
      <formula1>1</formula1>
    </dataValidation>
    <dataValidation operator="greaterThanOrEqual" allowBlank="1" showInputMessage="1" showErrorMessage="1" errorTitle="Invalid Date" error="(Do Not Modify) Modified On must be in the correct date and time format." promptTitle="Date and time" prompt=" " sqref="H9:H20" xr:uid="{00000000-0002-0000-0400-000004000000}"/>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AD18"/>
  <sheetViews>
    <sheetView workbookViewId="0">
      <selection activeCell="C5" sqref="C5"/>
    </sheetView>
  </sheetViews>
  <sheetFormatPr defaultRowHeight="14.45"/>
  <cols>
    <col min="9" max="9" width="10.7109375" bestFit="1" customWidth="1"/>
    <col min="11" max="15" width="10.7109375" bestFit="1" customWidth="1"/>
    <col min="23" max="23" width="14.7109375" bestFit="1" customWidth="1"/>
  </cols>
  <sheetData>
    <row r="1" spans="1:30" ht="106.15">
      <c r="A1" s="116" t="s">
        <v>65</v>
      </c>
      <c r="B1" s="116" t="s">
        <v>388</v>
      </c>
      <c r="C1" s="116" t="s">
        <v>389</v>
      </c>
      <c r="D1" s="116" t="s">
        <v>390</v>
      </c>
      <c r="E1" s="116" t="s">
        <v>391</v>
      </c>
      <c r="F1" s="116" t="s">
        <v>392</v>
      </c>
      <c r="G1" s="116" t="s">
        <v>18</v>
      </c>
      <c r="H1" s="116" t="s">
        <v>393</v>
      </c>
      <c r="I1" s="116" t="s">
        <v>394</v>
      </c>
      <c r="J1" s="116" t="s">
        <v>395</v>
      </c>
      <c r="K1" s="116" t="s">
        <v>396</v>
      </c>
      <c r="L1" s="116" t="s">
        <v>397</v>
      </c>
      <c r="M1" s="116" t="s">
        <v>398</v>
      </c>
      <c r="N1" s="116" t="s">
        <v>399</v>
      </c>
      <c r="O1" s="116" t="s">
        <v>400</v>
      </c>
      <c r="P1" s="10" t="s">
        <v>46</v>
      </c>
      <c r="Q1" s="10" t="s">
        <v>47</v>
      </c>
      <c r="R1" s="11" t="s">
        <v>48</v>
      </c>
      <c r="S1" s="11" t="s">
        <v>49</v>
      </c>
      <c r="T1" s="12" t="s">
        <v>50</v>
      </c>
      <c r="U1" s="12" t="s">
        <v>51</v>
      </c>
      <c r="V1" s="12" t="s">
        <v>52</v>
      </c>
      <c r="W1" s="116" t="s">
        <v>401</v>
      </c>
      <c r="X1" s="53" t="s">
        <v>402</v>
      </c>
      <c r="Y1" s="116" t="s">
        <v>403</v>
      </c>
      <c r="Z1" s="53" t="s">
        <v>404</v>
      </c>
      <c r="AA1" s="53" t="s">
        <v>405</v>
      </c>
      <c r="AB1" s="116" t="s">
        <v>406</v>
      </c>
      <c r="AC1" s="116" t="s">
        <v>17</v>
      </c>
      <c r="AD1" s="271" t="s">
        <v>356</v>
      </c>
    </row>
    <row r="2" spans="1:30">
      <c r="A2">
        <f>CRF!E$9</f>
        <v>0</v>
      </c>
      <c r="B2">
        <f>CRF!E$10</f>
        <v>0</v>
      </c>
      <c r="C2" t="e">
        <f>IF(CRF!L$10=CRF!L$9,CRF!L$9,(CRF!L$9&amp;CRF!L$10))</f>
        <v>#N/A</v>
      </c>
      <c r="D2" s="1">
        <f>CRF!E13</f>
        <v>0</v>
      </c>
      <c r="E2">
        <f>CRF!C13</f>
        <v>0</v>
      </c>
      <c r="F2">
        <f>CRF!F13</f>
        <v>0</v>
      </c>
      <c r="G2">
        <f>CRF!I13</f>
        <v>0</v>
      </c>
      <c r="H2">
        <f>CRF!J13</f>
        <v>0</v>
      </c>
      <c r="I2">
        <f>CRF!K13</f>
        <v>0</v>
      </c>
      <c r="J2">
        <f>CRF!L13</f>
        <v>0</v>
      </c>
      <c r="K2" s="8">
        <f>CRF!G13</f>
        <v>0</v>
      </c>
      <c r="L2" s="8" t="str">
        <f>IF(CRF!F13="B",CRF!L$32,"")</f>
        <v/>
      </c>
      <c r="M2" s="8" t="str">
        <f>IF(CRF!$F13="S",CRF!$L$32,"")</f>
        <v/>
      </c>
      <c r="N2" s="8" t="str">
        <f>IF(CRF!$F13="G",CRF!$L$32,"")</f>
        <v/>
      </c>
      <c r="O2" s="8" t="str">
        <f>IF(CRF!$F13="P",CRF!$L$32,"")</f>
        <v/>
      </c>
      <c r="P2">
        <f>Evaluation!D10</f>
        <v>0</v>
      </c>
      <c r="Q2">
        <f>Evaluation!E10</f>
        <v>0</v>
      </c>
      <c r="R2">
        <f>Evaluation!F10</f>
        <v>0</v>
      </c>
      <c r="S2">
        <f>Evaluation!G10</f>
        <v>0</v>
      </c>
      <c r="T2">
        <f>Evaluation!H10</f>
        <v>0</v>
      </c>
      <c r="U2">
        <f>Evaluation!I10</f>
        <v>0</v>
      </c>
      <c r="V2">
        <f>Evaluation!J10</f>
        <v>0</v>
      </c>
      <c r="AA2">
        <f>CRF!$E$31</f>
        <v>0</v>
      </c>
      <c r="AB2">
        <f>CRF!M13</f>
        <v>0</v>
      </c>
      <c r="AC2">
        <f>CRF!H13</f>
        <v>0</v>
      </c>
      <c r="AD2">
        <f>CRF!$E$8</f>
        <v>0</v>
      </c>
    </row>
    <row r="3" spans="1:30">
      <c r="A3">
        <f>CRF!E$9</f>
        <v>0</v>
      </c>
      <c r="B3">
        <f>CRF!E$10</f>
        <v>0</v>
      </c>
      <c r="C3" t="e">
        <f>IF(CRF!L$10=CRF!L$9,CRF!L$9,(CRF!L$9&amp;CRF!L$10))</f>
        <v>#N/A</v>
      </c>
      <c r="D3" s="1">
        <f>CRF!E14</f>
        <v>0</v>
      </c>
      <c r="E3">
        <f>CRF!C14</f>
        <v>0</v>
      </c>
      <c r="F3">
        <f>CRF!F14</f>
        <v>0</v>
      </c>
      <c r="G3">
        <f>CRF!I14</f>
        <v>0</v>
      </c>
      <c r="H3">
        <f>CRF!J14</f>
        <v>0</v>
      </c>
      <c r="I3">
        <f>CRF!K14</f>
        <v>0</v>
      </c>
      <c r="J3">
        <f>CRF!L14</f>
        <v>0</v>
      </c>
      <c r="K3" s="8">
        <f>CRF!G14</f>
        <v>0</v>
      </c>
      <c r="L3" s="8" t="str">
        <f>IF(CRF!F14="B",CRF!L$32,"")</f>
        <v/>
      </c>
      <c r="M3" s="8" t="str">
        <f>IF(CRF!$F14="S",CRF!$L$32,"")</f>
        <v/>
      </c>
      <c r="N3" s="8" t="str">
        <f>IF(CRF!$F14="G",CRF!$L$32,"")</f>
        <v/>
      </c>
      <c r="O3" s="8" t="str">
        <f>IF(CRF!$F14="P",CRF!$L$32,"")</f>
        <v/>
      </c>
      <c r="P3">
        <f>Evaluation!D11</f>
        <v>0</v>
      </c>
      <c r="Q3">
        <f>Evaluation!E11</f>
        <v>0</v>
      </c>
      <c r="R3">
        <f>Evaluation!F11</f>
        <v>0</v>
      </c>
      <c r="S3">
        <f>Evaluation!G11</f>
        <v>0</v>
      </c>
      <c r="T3">
        <f>Evaluation!H11</f>
        <v>0</v>
      </c>
      <c r="U3">
        <f>Evaluation!I11</f>
        <v>0</v>
      </c>
      <c r="V3">
        <f>Evaluation!J11</f>
        <v>0</v>
      </c>
      <c r="AA3">
        <f>CRF!$E$31</f>
        <v>0</v>
      </c>
      <c r="AB3">
        <f>CRF!M14</f>
        <v>0</v>
      </c>
      <c r="AC3">
        <f>CRF!H14</f>
        <v>0</v>
      </c>
      <c r="AD3">
        <f>CRF!$E$8</f>
        <v>0</v>
      </c>
    </row>
    <row r="4" spans="1:30">
      <c r="A4">
        <f>CRF!E$9</f>
        <v>0</v>
      </c>
      <c r="B4">
        <f>CRF!E$10</f>
        <v>0</v>
      </c>
      <c r="C4" t="e">
        <f>IF(CRF!L$10=CRF!L$9,CRF!L$9,(CRF!L$9&amp;CRF!L$10))</f>
        <v>#N/A</v>
      </c>
      <c r="D4" s="1">
        <f>CRF!E15</f>
        <v>0</v>
      </c>
      <c r="E4">
        <f>CRF!C15</f>
        <v>0</v>
      </c>
      <c r="F4">
        <f>CRF!F15</f>
        <v>0</v>
      </c>
      <c r="G4">
        <f>CRF!I15</f>
        <v>0</v>
      </c>
      <c r="H4">
        <f>CRF!J15</f>
        <v>0</v>
      </c>
      <c r="I4">
        <f>CRF!K15</f>
        <v>0</v>
      </c>
      <c r="J4">
        <f>CRF!L15</f>
        <v>0</v>
      </c>
      <c r="K4" s="8">
        <f>CRF!G15</f>
        <v>0</v>
      </c>
      <c r="L4" s="8" t="str">
        <f>IF(CRF!F15="B",CRF!L$32,"")</f>
        <v/>
      </c>
      <c r="M4" s="8" t="str">
        <f>IF(CRF!$F15="S",CRF!$L$32,"")</f>
        <v/>
      </c>
      <c r="N4" s="8" t="str">
        <f>IF(CRF!$F15="G",CRF!$L$32,"")</f>
        <v/>
      </c>
      <c r="O4" s="8" t="str">
        <f>IF(CRF!$F15="P",CRF!$L$32,"")</f>
        <v/>
      </c>
      <c r="P4">
        <f>Evaluation!D12</f>
        <v>0</v>
      </c>
      <c r="Q4">
        <f>Evaluation!E12</f>
        <v>0</v>
      </c>
      <c r="R4">
        <f>Evaluation!F12</f>
        <v>0</v>
      </c>
      <c r="S4">
        <f>Evaluation!G12</f>
        <v>0</v>
      </c>
      <c r="T4">
        <f>Evaluation!H12</f>
        <v>0</v>
      </c>
      <c r="U4">
        <f>Evaluation!I12</f>
        <v>0</v>
      </c>
      <c r="V4">
        <f>Evaluation!J12</f>
        <v>0</v>
      </c>
      <c r="AA4">
        <f>CRF!$E$31</f>
        <v>0</v>
      </c>
      <c r="AB4">
        <f>CRF!M15</f>
        <v>0</v>
      </c>
      <c r="AC4">
        <f>CRF!H15</f>
        <v>0</v>
      </c>
      <c r="AD4">
        <f>CRF!$E$8</f>
        <v>0</v>
      </c>
    </row>
    <row r="5" spans="1:30">
      <c r="A5">
        <f>CRF!E$9</f>
        <v>0</v>
      </c>
      <c r="B5">
        <f>CRF!E$10</f>
        <v>0</v>
      </c>
      <c r="C5" t="e">
        <f>IF(CRF!L$10=CRF!L$9,CRF!L$9,(CRF!L$9&amp;CRF!L$10))</f>
        <v>#N/A</v>
      </c>
      <c r="D5" s="1">
        <f>CRF!E16</f>
        <v>0</v>
      </c>
      <c r="E5">
        <f>CRF!C16</f>
        <v>0</v>
      </c>
      <c r="F5">
        <f>CRF!F16</f>
        <v>0</v>
      </c>
      <c r="G5">
        <f>CRF!I16</f>
        <v>0</v>
      </c>
      <c r="H5">
        <f>CRF!J16</f>
        <v>0</v>
      </c>
      <c r="I5">
        <f>CRF!K16</f>
        <v>0</v>
      </c>
      <c r="J5">
        <f>CRF!L16</f>
        <v>0</v>
      </c>
      <c r="K5" s="8">
        <f>CRF!G16</f>
        <v>0</v>
      </c>
      <c r="L5" s="8" t="str">
        <f>IF(CRF!F16="B",CRF!L$32,"")</f>
        <v/>
      </c>
      <c r="M5" s="8" t="str">
        <f>IF(CRF!$F16="S",CRF!$L$32,"")</f>
        <v/>
      </c>
      <c r="N5" s="8" t="str">
        <f>IF(CRF!$F16="G",CRF!$L$32,"")</f>
        <v/>
      </c>
      <c r="O5" s="8" t="str">
        <f>IF(CRF!$F16="P",CRF!$L$32,"")</f>
        <v/>
      </c>
      <c r="P5">
        <f>Evaluation!D13</f>
        <v>0</v>
      </c>
      <c r="Q5">
        <f>Evaluation!E13</f>
        <v>0</v>
      </c>
      <c r="R5">
        <f>Evaluation!F13</f>
        <v>0</v>
      </c>
      <c r="S5">
        <f>Evaluation!G13</f>
        <v>0</v>
      </c>
      <c r="T5">
        <f>Evaluation!H13</f>
        <v>0</v>
      </c>
      <c r="U5">
        <f>Evaluation!I13</f>
        <v>0</v>
      </c>
      <c r="V5">
        <f>Evaluation!J13</f>
        <v>0</v>
      </c>
      <c r="AA5">
        <f>CRF!$E$31</f>
        <v>0</v>
      </c>
      <c r="AB5">
        <f>CRF!M16</f>
        <v>0</v>
      </c>
      <c r="AC5">
        <f>CRF!H16</f>
        <v>0</v>
      </c>
      <c r="AD5">
        <f>CRF!$E$8</f>
        <v>0</v>
      </c>
    </row>
    <row r="6" spans="1:30">
      <c r="A6">
        <f>CRF!E$9</f>
        <v>0</v>
      </c>
      <c r="B6">
        <f>CRF!E$10</f>
        <v>0</v>
      </c>
      <c r="C6" t="e">
        <f>IF(CRF!L$10=CRF!L$9,CRF!L$9,(CRF!L$9&amp;CRF!L$10))</f>
        <v>#N/A</v>
      </c>
      <c r="D6" s="1">
        <f>CRF!E17</f>
        <v>0</v>
      </c>
      <c r="E6">
        <f>CRF!C17</f>
        <v>0</v>
      </c>
      <c r="F6">
        <f>CRF!F17</f>
        <v>0</v>
      </c>
      <c r="G6">
        <f>CRF!I17</f>
        <v>0</v>
      </c>
      <c r="H6">
        <f>CRF!J17</f>
        <v>0</v>
      </c>
      <c r="I6">
        <f>CRF!K17</f>
        <v>0</v>
      </c>
      <c r="J6">
        <f>CRF!L17</f>
        <v>0</v>
      </c>
      <c r="K6" s="8">
        <f>CRF!G17</f>
        <v>0</v>
      </c>
      <c r="L6" s="8" t="str">
        <f>IF(CRF!F17="B",CRF!L$32,"")</f>
        <v/>
      </c>
      <c r="M6" s="8" t="str">
        <f>IF(CRF!$F17="S",CRF!$L$32,"")</f>
        <v/>
      </c>
      <c r="N6" s="8" t="str">
        <f>IF(CRF!$F17="G",CRF!$L$32,"")</f>
        <v/>
      </c>
      <c r="O6" s="8" t="str">
        <f>IF(CRF!$F17="P",CRF!$L$32,"")</f>
        <v/>
      </c>
      <c r="P6">
        <f>Evaluation!D14</f>
        <v>0</v>
      </c>
      <c r="Q6">
        <f>Evaluation!E14</f>
        <v>0</v>
      </c>
      <c r="R6">
        <f>Evaluation!F14</f>
        <v>0</v>
      </c>
      <c r="S6">
        <f>Evaluation!G14</f>
        <v>0</v>
      </c>
      <c r="T6">
        <f>Evaluation!H14</f>
        <v>0</v>
      </c>
      <c r="U6">
        <f>Evaluation!I14</f>
        <v>0</v>
      </c>
      <c r="V6">
        <f>Evaluation!J14</f>
        <v>0</v>
      </c>
      <c r="AA6">
        <f>CRF!$E$31</f>
        <v>0</v>
      </c>
      <c r="AB6">
        <f>CRF!M17</f>
        <v>0</v>
      </c>
      <c r="AC6">
        <f>CRF!H17</f>
        <v>0</v>
      </c>
      <c r="AD6">
        <f>CRF!$E$8</f>
        <v>0</v>
      </c>
    </row>
    <row r="7" spans="1:30">
      <c r="A7">
        <f>CRF!E$9</f>
        <v>0</v>
      </c>
      <c r="B7">
        <f>CRF!E$10</f>
        <v>0</v>
      </c>
      <c r="C7" t="e">
        <f>IF(CRF!L$10=CRF!L$9,CRF!L$9,(CRF!L$9&amp;CRF!L$10))</f>
        <v>#N/A</v>
      </c>
      <c r="D7" s="1">
        <f>CRF!E18</f>
        <v>0</v>
      </c>
      <c r="E7">
        <f>CRF!C18</f>
        <v>0</v>
      </c>
      <c r="F7">
        <f>CRF!F18</f>
        <v>0</v>
      </c>
      <c r="G7">
        <f>CRF!I18</f>
        <v>0</v>
      </c>
      <c r="H7">
        <f>CRF!J18</f>
        <v>0</v>
      </c>
      <c r="I7">
        <f>CRF!K18</f>
        <v>0</v>
      </c>
      <c r="J7">
        <f>CRF!L18</f>
        <v>0</v>
      </c>
      <c r="K7" s="8">
        <f>CRF!G18</f>
        <v>0</v>
      </c>
      <c r="L7" s="8" t="str">
        <f>IF(CRF!F18="B",CRF!L$32,"")</f>
        <v/>
      </c>
      <c r="M7" s="8" t="str">
        <f>IF(CRF!$F18="S",CRF!$L$32,"")</f>
        <v/>
      </c>
      <c r="N7" s="8" t="str">
        <f>IF(CRF!$F18="G",CRF!$L$32,"")</f>
        <v/>
      </c>
      <c r="O7" s="8" t="str">
        <f>IF(CRF!$F18="P",CRF!$L$32,"")</f>
        <v/>
      </c>
      <c r="P7">
        <f>Evaluation!D15</f>
        <v>0</v>
      </c>
      <c r="Q7">
        <f>Evaluation!E15</f>
        <v>0</v>
      </c>
      <c r="R7">
        <f>Evaluation!F15</f>
        <v>0</v>
      </c>
      <c r="S7">
        <f>Evaluation!G15</f>
        <v>0</v>
      </c>
      <c r="T7">
        <f>Evaluation!H15</f>
        <v>0</v>
      </c>
      <c r="U7">
        <f>Evaluation!I15</f>
        <v>0</v>
      </c>
      <c r="V7">
        <f>Evaluation!J15</f>
        <v>0</v>
      </c>
      <c r="AA7">
        <f>CRF!$E$31</f>
        <v>0</v>
      </c>
      <c r="AB7">
        <f>CRF!M18</f>
        <v>0</v>
      </c>
      <c r="AC7">
        <f>CRF!H18</f>
        <v>0</v>
      </c>
      <c r="AD7">
        <f>CRF!$E$8</f>
        <v>0</v>
      </c>
    </row>
    <row r="8" spans="1:30">
      <c r="A8">
        <f>CRF!E$9</f>
        <v>0</v>
      </c>
      <c r="B8">
        <f>CRF!E$10</f>
        <v>0</v>
      </c>
      <c r="C8" t="e">
        <f>IF(CRF!L$10=CRF!L$9,CRF!L$9,(CRF!L$9&amp;CRF!L$10))</f>
        <v>#N/A</v>
      </c>
      <c r="D8" s="1">
        <f>CRF!E19</f>
        <v>0</v>
      </c>
      <c r="E8">
        <f>CRF!C19</f>
        <v>0</v>
      </c>
      <c r="F8">
        <f>CRF!F19</f>
        <v>0</v>
      </c>
      <c r="G8">
        <f>CRF!I19</f>
        <v>0</v>
      </c>
      <c r="H8">
        <f>CRF!J19</f>
        <v>0</v>
      </c>
      <c r="I8">
        <f>CRF!K19</f>
        <v>0</v>
      </c>
      <c r="J8">
        <f>CRF!L19</f>
        <v>0</v>
      </c>
      <c r="K8" s="8">
        <f>CRF!G19</f>
        <v>0</v>
      </c>
      <c r="L8" s="8" t="str">
        <f>IF(CRF!F19="B",CRF!L$32,"")</f>
        <v/>
      </c>
      <c r="M8" s="8" t="str">
        <f>IF(CRF!$F19="S",CRF!$L$32,"")</f>
        <v/>
      </c>
      <c r="N8" s="8" t="str">
        <f>IF(CRF!$F19="G",CRF!$L$32,"")</f>
        <v/>
      </c>
      <c r="O8" s="8" t="str">
        <f>IF(CRF!$F19="P",CRF!$L$32,"")</f>
        <v/>
      </c>
      <c r="P8">
        <f>Evaluation!D16</f>
        <v>0</v>
      </c>
      <c r="Q8">
        <f>Evaluation!E16</f>
        <v>0</v>
      </c>
      <c r="R8">
        <f>Evaluation!F16</f>
        <v>0</v>
      </c>
      <c r="S8">
        <f>Evaluation!G16</f>
        <v>0</v>
      </c>
      <c r="T8">
        <f>Evaluation!H16</f>
        <v>0</v>
      </c>
      <c r="U8">
        <f>Evaluation!I16</f>
        <v>0</v>
      </c>
      <c r="V8">
        <f>Evaluation!J16</f>
        <v>0</v>
      </c>
      <c r="AA8">
        <f>CRF!$E$31</f>
        <v>0</v>
      </c>
      <c r="AB8">
        <f>CRF!M19</f>
        <v>0</v>
      </c>
      <c r="AC8">
        <f>CRF!H19</f>
        <v>0</v>
      </c>
      <c r="AD8">
        <f>CRF!$E$8</f>
        <v>0</v>
      </c>
    </row>
    <row r="9" spans="1:30">
      <c r="A9">
        <f>CRF!E$9</f>
        <v>0</v>
      </c>
      <c r="B9">
        <f>CRF!E$10</f>
        <v>0</v>
      </c>
      <c r="C9" t="e">
        <f>IF(CRF!L$10=CRF!L$9,CRF!L$9,(CRF!L$9&amp;CRF!L$10))</f>
        <v>#N/A</v>
      </c>
      <c r="D9" s="1">
        <f>CRF!E20</f>
        <v>0</v>
      </c>
      <c r="E9">
        <f>CRF!C20</f>
        <v>0</v>
      </c>
      <c r="F9">
        <f>CRF!F20</f>
        <v>0</v>
      </c>
      <c r="G9">
        <f>CRF!I20</f>
        <v>0</v>
      </c>
      <c r="H9">
        <f>CRF!J20</f>
        <v>0</v>
      </c>
      <c r="I9">
        <f>CRF!K20</f>
        <v>0</v>
      </c>
      <c r="J9">
        <f>CRF!L20</f>
        <v>0</v>
      </c>
      <c r="K9" s="8">
        <f>CRF!G20</f>
        <v>0</v>
      </c>
      <c r="L9" s="8" t="str">
        <f>IF(CRF!F20="B",CRF!L$32,"")</f>
        <v/>
      </c>
      <c r="M9" s="8" t="str">
        <f>IF(CRF!$F20="S",CRF!$L$32,"")</f>
        <v/>
      </c>
      <c r="N9" s="8" t="str">
        <f>IF(CRF!$F20="G",CRF!$L$32,"")</f>
        <v/>
      </c>
      <c r="O9" s="8" t="str">
        <f>IF(CRF!$F20="P",CRF!$L$32,"")</f>
        <v/>
      </c>
      <c r="P9">
        <f>Evaluation!D17</f>
        <v>0</v>
      </c>
      <c r="Q9">
        <f>Evaluation!E17</f>
        <v>0</v>
      </c>
      <c r="R9">
        <f>Evaluation!F17</f>
        <v>0</v>
      </c>
      <c r="S9">
        <f>Evaluation!G17</f>
        <v>0</v>
      </c>
      <c r="T9">
        <f>Evaluation!H17</f>
        <v>0</v>
      </c>
      <c r="U9">
        <f>Evaluation!I17</f>
        <v>0</v>
      </c>
      <c r="V9">
        <f>Evaluation!J17</f>
        <v>0</v>
      </c>
      <c r="AA9">
        <f>CRF!$E$31</f>
        <v>0</v>
      </c>
      <c r="AB9">
        <f>CRF!M20</f>
        <v>0</v>
      </c>
      <c r="AC9">
        <f>CRF!H20</f>
        <v>0</v>
      </c>
      <c r="AD9">
        <f>CRF!$E$8</f>
        <v>0</v>
      </c>
    </row>
    <row r="10" spans="1:30">
      <c r="A10">
        <f>CRF!E$9</f>
        <v>0</v>
      </c>
      <c r="B10">
        <f>CRF!E$10</f>
        <v>0</v>
      </c>
      <c r="C10" t="e">
        <f>IF(CRF!L$10=CRF!L$9,CRF!L$9,(CRF!L$9&amp;CRF!L$10))</f>
        <v>#N/A</v>
      </c>
      <c r="D10" s="1">
        <f>CRF!E21</f>
        <v>0</v>
      </c>
      <c r="E10">
        <f>CRF!C21</f>
        <v>0</v>
      </c>
      <c r="F10">
        <f>CRF!F21</f>
        <v>0</v>
      </c>
      <c r="G10">
        <f>CRF!I21</f>
        <v>0</v>
      </c>
      <c r="H10">
        <f>CRF!J21</f>
        <v>0</v>
      </c>
      <c r="I10">
        <f>CRF!K21</f>
        <v>0</v>
      </c>
      <c r="J10">
        <f>CRF!L21</f>
        <v>0</v>
      </c>
      <c r="K10" s="8">
        <f>CRF!G21</f>
        <v>0</v>
      </c>
      <c r="L10" s="8" t="str">
        <f>IF(CRF!F21="B",CRF!L$32,"")</f>
        <v/>
      </c>
      <c r="M10" s="8" t="str">
        <f>IF(CRF!$F21="S",CRF!$L$32,"")</f>
        <v/>
      </c>
      <c r="N10" s="8" t="str">
        <f>IF(CRF!$F21="G",CRF!$L$32,"")</f>
        <v/>
      </c>
      <c r="O10" s="8" t="str">
        <f>IF(CRF!$F21="P",CRF!$L$32,"")</f>
        <v/>
      </c>
      <c r="P10">
        <f>Evaluation!D18</f>
        <v>0</v>
      </c>
      <c r="Q10">
        <f>Evaluation!E18</f>
        <v>0</v>
      </c>
      <c r="R10">
        <f>Evaluation!F18</f>
        <v>0</v>
      </c>
      <c r="S10">
        <f>Evaluation!G18</f>
        <v>0</v>
      </c>
      <c r="T10">
        <f>Evaluation!H18</f>
        <v>0</v>
      </c>
      <c r="U10">
        <f>Evaluation!I18</f>
        <v>0</v>
      </c>
      <c r="V10">
        <f>Evaluation!J18</f>
        <v>0</v>
      </c>
      <c r="AA10">
        <f>CRF!$E$31</f>
        <v>0</v>
      </c>
      <c r="AB10">
        <f>CRF!M21</f>
        <v>0</v>
      </c>
      <c r="AC10">
        <f>CRF!H21</f>
        <v>0</v>
      </c>
      <c r="AD10">
        <f>CRF!$E$8</f>
        <v>0</v>
      </c>
    </row>
    <row r="11" spans="1:30">
      <c r="A11">
        <f>CRF!E$9</f>
        <v>0</v>
      </c>
      <c r="B11">
        <f>CRF!E$10</f>
        <v>0</v>
      </c>
      <c r="C11" t="e">
        <f>IF(CRF!L$10=CRF!L$9,CRF!L$9,(CRF!L$9&amp;CRF!L$10))</f>
        <v>#N/A</v>
      </c>
      <c r="D11" s="1">
        <f>CRF!E22</f>
        <v>0</v>
      </c>
      <c r="E11">
        <f>CRF!C22</f>
        <v>0</v>
      </c>
      <c r="F11">
        <f>CRF!F22</f>
        <v>0</v>
      </c>
      <c r="G11">
        <f>CRF!I22</f>
        <v>0</v>
      </c>
      <c r="H11">
        <f>CRF!J22</f>
        <v>0</v>
      </c>
      <c r="I11">
        <f>CRF!K22</f>
        <v>0</v>
      </c>
      <c r="J11">
        <f>CRF!L22</f>
        <v>0</v>
      </c>
      <c r="K11" s="8">
        <f>CRF!G22</f>
        <v>0</v>
      </c>
      <c r="L11" s="8" t="str">
        <f>IF(CRF!F22="B",CRF!L$32,"")</f>
        <v/>
      </c>
      <c r="M11" s="8" t="str">
        <f>IF(CRF!$F22="S",CRF!$L$32,"")</f>
        <v/>
      </c>
      <c r="N11" s="8" t="str">
        <f>IF(CRF!$F22="G",CRF!$L$32,"")</f>
        <v/>
      </c>
      <c r="O11" s="8" t="str">
        <f>IF(CRF!$F22="P",CRF!$L$32,"")</f>
        <v/>
      </c>
      <c r="P11">
        <f>Evaluation!D19</f>
        <v>0</v>
      </c>
      <c r="Q11">
        <f>Evaluation!E19</f>
        <v>0</v>
      </c>
      <c r="R11">
        <f>Evaluation!F19</f>
        <v>0</v>
      </c>
      <c r="S11">
        <f>Evaluation!G19</f>
        <v>0</v>
      </c>
      <c r="T11">
        <f>Evaluation!H19</f>
        <v>0</v>
      </c>
      <c r="U11">
        <f>Evaluation!I19</f>
        <v>0</v>
      </c>
      <c r="V11">
        <f>Evaluation!J19</f>
        <v>0</v>
      </c>
      <c r="AA11">
        <f>CRF!$E$31</f>
        <v>0</v>
      </c>
      <c r="AB11">
        <f>CRF!M22</f>
        <v>0</v>
      </c>
      <c r="AC11">
        <f>CRF!H22</f>
        <v>0</v>
      </c>
      <c r="AD11">
        <f>CRF!$E$8</f>
        <v>0</v>
      </c>
    </row>
    <row r="12" spans="1:30">
      <c r="A12">
        <f>CRF!E$9</f>
        <v>0</v>
      </c>
      <c r="B12">
        <f>CRF!E$10</f>
        <v>0</v>
      </c>
      <c r="C12" t="e">
        <f>IF(CRF!L$10=CRF!L$9,CRF!L$9,(CRF!L$9&amp;CRF!L$10))</f>
        <v>#N/A</v>
      </c>
      <c r="D12" s="1">
        <f>CRF!E23</f>
        <v>0</v>
      </c>
      <c r="E12">
        <f>CRF!C23</f>
        <v>0</v>
      </c>
      <c r="F12">
        <f>CRF!F23</f>
        <v>0</v>
      </c>
      <c r="G12">
        <f>CRF!I23</f>
        <v>0</v>
      </c>
      <c r="H12">
        <f>CRF!J23</f>
        <v>0</v>
      </c>
      <c r="I12">
        <f>CRF!K23</f>
        <v>0</v>
      </c>
      <c r="J12">
        <f>CRF!L23</f>
        <v>0</v>
      </c>
      <c r="K12" s="8">
        <f>CRF!G23</f>
        <v>0</v>
      </c>
      <c r="L12" s="8" t="str">
        <f>IF(CRF!F23="B",CRF!L$32,"")</f>
        <v/>
      </c>
      <c r="M12" s="8" t="str">
        <f>IF(CRF!$F23="S",CRF!$L$32,"")</f>
        <v/>
      </c>
      <c r="N12" s="8" t="str">
        <f>IF(CRF!$F23="G",CRF!$L$32,"")</f>
        <v/>
      </c>
      <c r="O12" s="8" t="str">
        <f>IF(CRF!$F23="P",CRF!$L$32,"")</f>
        <v/>
      </c>
      <c r="P12">
        <f>Evaluation!D20</f>
        <v>0</v>
      </c>
      <c r="Q12">
        <f>Evaluation!E20</f>
        <v>0</v>
      </c>
      <c r="R12">
        <f>Evaluation!F20</f>
        <v>0</v>
      </c>
      <c r="S12">
        <f>Evaluation!G20</f>
        <v>0</v>
      </c>
      <c r="T12">
        <f>Evaluation!H20</f>
        <v>0</v>
      </c>
      <c r="U12">
        <f>Evaluation!I20</f>
        <v>0</v>
      </c>
      <c r="V12">
        <f>Evaluation!J20</f>
        <v>0</v>
      </c>
      <c r="AA12">
        <f>CRF!$E$31</f>
        <v>0</v>
      </c>
      <c r="AB12">
        <f>CRF!M23</f>
        <v>0</v>
      </c>
      <c r="AC12">
        <f>CRF!H23</f>
        <v>0</v>
      </c>
      <c r="AD12">
        <f>CRF!$E$8</f>
        <v>0</v>
      </c>
    </row>
    <row r="13" spans="1:30">
      <c r="A13">
        <f>CRF!E$9</f>
        <v>0</v>
      </c>
      <c r="B13">
        <f>CRF!E$10</f>
        <v>0</v>
      </c>
      <c r="C13" t="e">
        <f>IF(CRF!L$10=CRF!L$9,CRF!L$9,(CRF!L$9&amp;CRF!L$10))</f>
        <v>#N/A</v>
      </c>
      <c r="D13" s="1">
        <f>CRF!E24</f>
        <v>0</v>
      </c>
      <c r="E13">
        <f>CRF!C24</f>
        <v>0</v>
      </c>
      <c r="F13">
        <f>CRF!F24</f>
        <v>0</v>
      </c>
      <c r="G13">
        <f>CRF!I24</f>
        <v>0</v>
      </c>
      <c r="H13">
        <f>CRF!J24</f>
        <v>0</v>
      </c>
      <c r="I13">
        <f>CRF!K24</f>
        <v>0</v>
      </c>
      <c r="J13">
        <f>CRF!L24</f>
        <v>0</v>
      </c>
      <c r="K13" s="8">
        <f>CRF!G24</f>
        <v>0</v>
      </c>
      <c r="L13" s="8" t="str">
        <f>IF(CRF!F24="B",CRF!L$32,"")</f>
        <v/>
      </c>
      <c r="M13" s="8" t="str">
        <f>IF(CRF!$F24="S",CRF!$L$32,"")</f>
        <v/>
      </c>
      <c r="N13" s="8" t="str">
        <f>IF(CRF!$F24="G",CRF!$L$32,"")</f>
        <v/>
      </c>
      <c r="O13" s="8" t="str">
        <f>IF(CRF!$F24="P",CRF!$L$32,"")</f>
        <v/>
      </c>
      <c r="P13">
        <f>Evaluation!D21</f>
        <v>0</v>
      </c>
      <c r="Q13">
        <f>Evaluation!E21</f>
        <v>0</v>
      </c>
      <c r="R13">
        <f>Evaluation!F21</f>
        <v>0</v>
      </c>
      <c r="S13">
        <f>Evaluation!G21</f>
        <v>0</v>
      </c>
      <c r="T13">
        <f>Evaluation!H21</f>
        <v>0</v>
      </c>
      <c r="U13">
        <f>Evaluation!I21</f>
        <v>0</v>
      </c>
      <c r="V13">
        <f>Evaluation!J21</f>
        <v>0</v>
      </c>
      <c r="AA13">
        <f>CRF!$E$31</f>
        <v>0</v>
      </c>
      <c r="AB13">
        <f>CRF!M24</f>
        <v>0</v>
      </c>
      <c r="AC13">
        <f>CRF!H24</f>
        <v>0</v>
      </c>
      <c r="AD13">
        <f>CRF!$E$8</f>
        <v>0</v>
      </c>
    </row>
    <row r="14" spans="1:30">
      <c r="A14">
        <f>CRF!E$9</f>
        <v>0</v>
      </c>
      <c r="B14">
        <f>CRF!E$10</f>
        <v>0</v>
      </c>
      <c r="C14" t="e">
        <f>IF(CRF!L$10=CRF!L$9,CRF!L$9,(CRF!L$9&amp;CRF!L$10))</f>
        <v>#N/A</v>
      </c>
      <c r="D14" s="1">
        <f>CRF!E25</f>
        <v>0</v>
      </c>
      <c r="E14">
        <f>CRF!C25</f>
        <v>0</v>
      </c>
      <c r="F14">
        <f>CRF!F25</f>
        <v>0</v>
      </c>
      <c r="G14">
        <f>CRF!I25</f>
        <v>0</v>
      </c>
      <c r="H14">
        <f>CRF!J25</f>
        <v>0</v>
      </c>
      <c r="I14">
        <f>CRF!K25</f>
        <v>0</v>
      </c>
      <c r="J14">
        <f>CRF!L25</f>
        <v>0</v>
      </c>
      <c r="K14" s="8">
        <f>CRF!G25</f>
        <v>0</v>
      </c>
      <c r="L14" s="8" t="str">
        <f>IF(CRF!F25="B",CRF!L$32,"")</f>
        <v/>
      </c>
      <c r="M14" s="8" t="str">
        <f>IF(CRF!$F25="S",CRF!$L$32,"")</f>
        <v/>
      </c>
      <c r="N14" s="8" t="str">
        <f>IF(CRF!$F25="G",CRF!$L$32,"")</f>
        <v/>
      </c>
      <c r="O14" s="8" t="str">
        <f>IF(CRF!$F25="P",CRF!$L$32,"")</f>
        <v/>
      </c>
      <c r="P14">
        <f>Evaluation!D22</f>
        <v>0</v>
      </c>
      <c r="Q14">
        <f>Evaluation!E22</f>
        <v>0</v>
      </c>
      <c r="R14">
        <f>Evaluation!F22</f>
        <v>0</v>
      </c>
      <c r="S14">
        <f>Evaluation!G22</f>
        <v>0</v>
      </c>
      <c r="T14">
        <f>Evaluation!H22</f>
        <v>0</v>
      </c>
      <c r="U14">
        <f>Evaluation!I22</f>
        <v>0</v>
      </c>
      <c r="V14">
        <f>Evaluation!J22</f>
        <v>0</v>
      </c>
      <c r="AA14">
        <f>CRF!$E$31</f>
        <v>0</v>
      </c>
      <c r="AB14">
        <f>CRF!M25</f>
        <v>0</v>
      </c>
      <c r="AC14">
        <f>CRF!H25</f>
        <v>0</v>
      </c>
      <c r="AD14">
        <f>CRF!$E$8</f>
        <v>0</v>
      </c>
    </row>
    <row r="15" spans="1:30">
      <c r="A15">
        <f>CRF!E$9</f>
        <v>0</v>
      </c>
      <c r="B15">
        <f>CRF!E$10</f>
        <v>0</v>
      </c>
      <c r="C15" t="e">
        <f>IF(CRF!L$10=CRF!L$9,CRF!L$9,(CRF!L$9&amp;CRF!L$10))</f>
        <v>#N/A</v>
      </c>
      <c r="D15" s="1">
        <f>CRF!E26</f>
        <v>0</v>
      </c>
      <c r="E15">
        <f>CRF!C26</f>
        <v>0</v>
      </c>
      <c r="F15">
        <f>CRF!F26</f>
        <v>0</v>
      </c>
      <c r="G15">
        <f>CRF!I26</f>
        <v>0</v>
      </c>
      <c r="H15">
        <f>CRF!J26</f>
        <v>0</v>
      </c>
      <c r="I15">
        <f>CRF!K26</f>
        <v>0</v>
      </c>
      <c r="J15">
        <f>CRF!L26</f>
        <v>0</v>
      </c>
      <c r="K15" s="8">
        <f>CRF!G26</f>
        <v>0</v>
      </c>
      <c r="L15" s="8" t="str">
        <f>IF(CRF!F26="B",CRF!L$32,"")</f>
        <v/>
      </c>
      <c r="M15" s="8" t="str">
        <f>IF(CRF!$F26="S",CRF!$L$32,"")</f>
        <v/>
      </c>
      <c r="N15" s="8" t="str">
        <f>IF(CRF!$F26="G",CRF!$L$32,"")</f>
        <v/>
      </c>
      <c r="O15" s="8" t="str">
        <f>IF(CRF!$F26="P",CRF!$L$32,"")</f>
        <v/>
      </c>
      <c r="P15">
        <f>Evaluation!D23</f>
        <v>0</v>
      </c>
      <c r="Q15">
        <f>Evaluation!E23</f>
        <v>0</v>
      </c>
      <c r="R15">
        <f>Evaluation!F23</f>
        <v>0</v>
      </c>
      <c r="S15">
        <f>Evaluation!G23</f>
        <v>0</v>
      </c>
      <c r="T15">
        <f>Evaluation!H23</f>
        <v>0</v>
      </c>
      <c r="U15">
        <f>Evaluation!I23</f>
        <v>0</v>
      </c>
      <c r="V15">
        <f>Evaluation!J23</f>
        <v>0</v>
      </c>
      <c r="AA15">
        <f>CRF!$E$31</f>
        <v>0</v>
      </c>
      <c r="AB15">
        <f>CRF!M26</f>
        <v>0</v>
      </c>
      <c r="AC15">
        <f>CRF!H26</f>
        <v>0</v>
      </c>
      <c r="AD15">
        <f>CRF!$E$8</f>
        <v>0</v>
      </c>
    </row>
    <row r="16" spans="1:30">
      <c r="A16">
        <f>CRF!E$9</f>
        <v>0</v>
      </c>
      <c r="B16">
        <f>CRF!E$10</f>
        <v>0</v>
      </c>
      <c r="C16" t="e">
        <f>IF(CRF!L$10=CRF!L$9,CRF!L$9,(CRF!L$9&amp;CRF!L$10))</f>
        <v>#N/A</v>
      </c>
      <c r="D16" s="1">
        <f>CRF!E27</f>
        <v>0</v>
      </c>
      <c r="E16">
        <f>CRF!C27</f>
        <v>0</v>
      </c>
      <c r="F16">
        <f>CRF!F27</f>
        <v>0</v>
      </c>
      <c r="G16">
        <f>CRF!I27</f>
        <v>0</v>
      </c>
      <c r="H16">
        <f>CRF!J27</f>
        <v>0</v>
      </c>
      <c r="I16">
        <f>CRF!K27</f>
        <v>0</v>
      </c>
      <c r="J16">
        <f>CRF!L27</f>
        <v>0</v>
      </c>
      <c r="K16" s="8">
        <f>CRF!G27</f>
        <v>0</v>
      </c>
      <c r="L16" s="8" t="str">
        <f>IF(CRF!F27="B",CRF!L$32,"")</f>
        <v/>
      </c>
      <c r="M16" s="8" t="str">
        <f>IF(CRF!$F27="S",CRF!$L$32,"")</f>
        <v/>
      </c>
      <c r="N16" s="8" t="str">
        <f>IF(CRF!$F27="G",CRF!$L$32,"")</f>
        <v/>
      </c>
      <c r="O16" s="8" t="str">
        <f>IF(CRF!$F27="P",CRF!$L$32,"")</f>
        <v/>
      </c>
      <c r="P16">
        <f>Evaluation!D24</f>
        <v>0</v>
      </c>
      <c r="Q16">
        <f>Evaluation!E24</f>
        <v>0</v>
      </c>
      <c r="R16">
        <f>Evaluation!F24</f>
        <v>0</v>
      </c>
      <c r="S16">
        <f>Evaluation!G24</f>
        <v>0</v>
      </c>
      <c r="T16">
        <f>Evaluation!H24</f>
        <v>0</v>
      </c>
      <c r="U16">
        <f>Evaluation!I24</f>
        <v>0</v>
      </c>
      <c r="V16">
        <f>Evaluation!J24</f>
        <v>0</v>
      </c>
      <c r="AA16">
        <f>CRF!$E$31</f>
        <v>0</v>
      </c>
      <c r="AB16">
        <f>CRF!M27</f>
        <v>0</v>
      </c>
      <c r="AC16">
        <f>CRF!H27</f>
        <v>0</v>
      </c>
      <c r="AD16">
        <f>CRF!$E$8</f>
        <v>0</v>
      </c>
    </row>
    <row r="17" spans="1:30">
      <c r="A17">
        <f>CRF!E$9</f>
        <v>0</v>
      </c>
      <c r="B17">
        <f>CRF!E$10</f>
        <v>0</v>
      </c>
      <c r="C17" t="e">
        <f>IF(CRF!L$10=CRF!L$9,CRF!L$9,(CRF!L$9&amp;CRF!L$10))</f>
        <v>#N/A</v>
      </c>
      <c r="D17" s="1">
        <f>CRF!E28</f>
        <v>0</v>
      </c>
      <c r="E17">
        <f>CRF!C28</f>
        <v>0</v>
      </c>
      <c r="F17">
        <f>CRF!F28</f>
        <v>0</v>
      </c>
      <c r="G17">
        <f>CRF!I28</f>
        <v>0</v>
      </c>
      <c r="H17">
        <f>CRF!J28</f>
        <v>0</v>
      </c>
      <c r="I17">
        <f>CRF!K28</f>
        <v>0</v>
      </c>
      <c r="J17">
        <f>CRF!L28</f>
        <v>0</v>
      </c>
      <c r="K17" s="8">
        <f>CRF!G28</f>
        <v>0</v>
      </c>
      <c r="L17" s="8" t="str">
        <f>IF(CRF!F28="B",CRF!L$32,"")</f>
        <v/>
      </c>
      <c r="M17" s="8" t="str">
        <f>IF(CRF!$F28="S",CRF!$L$32,"")</f>
        <v/>
      </c>
      <c r="N17" s="8" t="str">
        <f>IF(CRF!$F28="G",CRF!$L$32,"")</f>
        <v/>
      </c>
      <c r="O17" s="8" t="str">
        <f>IF(CRF!$F28="P",CRF!$L$32,"")</f>
        <v/>
      </c>
      <c r="P17">
        <f>Evaluation!D25</f>
        <v>0</v>
      </c>
      <c r="Q17">
        <f>Evaluation!E25</f>
        <v>0</v>
      </c>
      <c r="R17">
        <f>Evaluation!F25</f>
        <v>0</v>
      </c>
      <c r="S17">
        <f>Evaluation!G25</f>
        <v>0</v>
      </c>
      <c r="T17">
        <f>Evaluation!H25</f>
        <v>0</v>
      </c>
      <c r="U17">
        <f>Evaluation!I25</f>
        <v>0</v>
      </c>
      <c r="V17">
        <f>Evaluation!J25</f>
        <v>0</v>
      </c>
      <c r="AA17">
        <f>CRF!$E$31</f>
        <v>0</v>
      </c>
      <c r="AB17">
        <f>CRF!M28</f>
        <v>0</v>
      </c>
      <c r="AC17">
        <f>CRF!H28</f>
        <v>0</v>
      </c>
      <c r="AD17">
        <f>CRF!$E$8</f>
        <v>0</v>
      </c>
    </row>
    <row r="18" spans="1:30">
      <c r="D18" s="1"/>
      <c r="I18" s="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I545"/>
  <sheetViews>
    <sheetView topLeftCell="A289" workbookViewId="0">
      <selection activeCell="A299" sqref="A299"/>
    </sheetView>
  </sheetViews>
  <sheetFormatPr defaultRowHeight="14.45"/>
  <cols>
    <col min="1" max="1" width="42.5703125" bestFit="1" customWidth="1"/>
    <col min="2" max="3" width="9.140625" customWidth="1"/>
    <col min="4" max="4" width="42" style="28" customWidth="1"/>
    <col min="5" max="5" width="14" style="28" customWidth="1"/>
    <col min="6" max="6" width="18.7109375" customWidth="1"/>
  </cols>
  <sheetData>
    <row r="1" spans="1:9" s="26" customFormat="1">
      <c r="A1" s="25" t="s">
        <v>407</v>
      </c>
      <c r="B1" s="26" t="s">
        <v>13</v>
      </c>
      <c r="F1" s="27"/>
    </row>
    <row r="2" spans="1:9">
      <c r="A2" s="19" t="s">
        <v>66</v>
      </c>
      <c r="B2" s="19" t="s">
        <v>408</v>
      </c>
      <c r="C2" s="19"/>
    </row>
    <row r="3" spans="1:9">
      <c r="A3" s="19" t="s">
        <v>67</v>
      </c>
      <c r="B3" s="19" t="s">
        <v>409</v>
      </c>
      <c r="C3" s="19"/>
    </row>
    <row r="4" spans="1:9">
      <c r="A4" s="19" t="s">
        <v>68</v>
      </c>
      <c r="B4" s="19" t="s">
        <v>410</v>
      </c>
      <c r="C4" s="19"/>
    </row>
    <row r="5" spans="1:9">
      <c r="A5" s="16" t="s">
        <v>69</v>
      </c>
      <c r="B5" s="19" t="s">
        <v>411</v>
      </c>
      <c r="C5" s="19"/>
    </row>
    <row r="6" spans="1:9">
      <c r="A6" s="19" t="s">
        <v>270</v>
      </c>
      <c r="B6" s="19" t="s">
        <v>412</v>
      </c>
      <c r="C6" s="19"/>
    </row>
    <row r="7" spans="1:9">
      <c r="A7" s="19" t="s">
        <v>413</v>
      </c>
      <c r="B7" s="19" t="s">
        <v>414</v>
      </c>
      <c r="C7" s="19"/>
    </row>
    <row r="8" spans="1:9">
      <c r="A8" s="19" t="s">
        <v>104</v>
      </c>
      <c r="B8" s="19" t="s">
        <v>415</v>
      </c>
      <c r="C8" s="19"/>
      <c r="D8" s="229"/>
      <c r="E8" s="55"/>
    </row>
    <row r="9" spans="1:9">
      <c r="A9" s="19" t="s">
        <v>105</v>
      </c>
      <c r="B9" s="19" t="s">
        <v>416</v>
      </c>
      <c r="C9" s="19"/>
      <c r="D9" s="55"/>
    </row>
    <row r="10" spans="1:9">
      <c r="A10" s="19" t="s">
        <v>71</v>
      </c>
      <c r="B10" s="19" t="s">
        <v>417</v>
      </c>
      <c r="C10" s="19"/>
      <c r="D10" s="55"/>
      <c r="F10" s="19"/>
      <c r="G10" s="14"/>
    </row>
    <row r="11" spans="1:9">
      <c r="A11" s="19" t="s">
        <v>72</v>
      </c>
      <c r="B11" s="19" t="s">
        <v>418</v>
      </c>
      <c r="C11" s="19"/>
      <c r="D11" s="55"/>
      <c r="E11" s="55"/>
      <c r="F11" s="55"/>
      <c r="G11" s="55"/>
      <c r="H11" s="55"/>
      <c r="I11" s="55"/>
    </row>
    <row r="12" spans="1:9" ht="15.75" customHeight="1">
      <c r="A12" s="19" t="s">
        <v>73</v>
      </c>
      <c r="B12" s="19" t="s">
        <v>419</v>
      </c>
      <c r="C12" s="19"/>
      <c r="D12" s="55"/>
      <c r="F12" s="14"/>
      <c r="G12" s="14"/>
    </row>
    <row r="13" spans="1:9">
      <c r="A13" s="19" t="s">
        <v>420</v>
      </c>
      <c r="B13" s="19" t="s">
        <v>421</v>
      </c>
      <c r="C13" s="19"/>
      <c r="D13" s="55"/>
    </row>
    <row r="14" spans="1:9">
      <c r="A14" s="19" t="s">
        <v>422</v>
      </c>
      <c r="B14" s="19" t="s">
        <v>423</v>
      </c>
      <c r="C14" s="19"/>
      <c r="D14" s="55"/>
      <c r="F14" s="19"/>
      <c r="G14" s="19"/>
    </row>
    <row r="15" spans="1:9">
      <c r="A15" s="19" t="s">
        <v>74</v>
      </c>
      <c r="B15" s="19" t="s">
        <v>424</v>
      </c>
      <c r="C15" s="19"/>
      <c r="D15" s="55"/>
      <c r="F15" s="19"/>
      <c r="G15" s="19"/>
    </row>
    <row r="16" spans="1:9">
      <c r="A16" s="19" t="s">
        <v>75</v>
      </c>
      <c r="B16" s="19" t="s">
        <v>425</v>
      </c>
      <c r="C16" s="19"/>
      <c r="D16" s="55"/>
      <c r="F16" s="19"/>
      <c r="G16" s="19"/>
    </row>
    <row r="17" spans="1:7">
      <c r="A17" s="19" t="s">
        <v>426</v>
      </c>
      <c r="B17" s="19" t="s">
        <v>427</v>
      </c>
      <c r="C17" s="19"/>
      <c r="D17" s="55"/>
      <c r="G17" s="19"/>
    </row>
    <row r="18" spans="1:7">
      <c r="A18" s="19" t="s">
        <v>428</v>
      </c>
      <c r="B18" s="19" t="s">
        <v>429</v>
      </c>
      <c r="C18" s="19"/>
      <c r="D18" s="55"/>
      <c r="G18" s="19"/>
    </row>
    <row r="19" spans="1:7">
      <c r="A19" s="19" t="s">
        <v>76</v>
      </c>
      <c r="B19" s="19" t="s">
        <v>430</v>
      </c>
      <c r="C19" s="19"/>
      <c r="D19" s="55"/>
      <c r="G19" s="19"/>
    </row>
    <row r="20" spans="1:7">
      <c r="A20" s="19" t="s">
        <v>77</v>
      </c>
      <c r="B20" s="19" t="s">
        <v>431</v>
      </c>
      <c r="C20" s="19"/>
      <c r="D20" s="55"/>
      <c r="G20" s="19"/>
    </row>
    <row r="21" spans="1:7">
      <c r="A21" s="19" t="s">
        <v>78</v>
      </c>
      <c r="B21" s="19" t="s">
        <v>432</v>
      </c>
      <c r="C21" s="19"/>
      <c r="D21" s="55"/>
      <c r="F21" s="19"/>
      <c r="G21" s="19"/>
    </row>
    <row r="22" spans="1:7">
      <c r="A22" s="19" t="s">
        <v>79</v>
      </c>
      <c r="B22" s="19" t="s">
        <v>433</v>
      </c>
      <c r="C22" s="19"/>
      <c r="D22" s="55"/>
    </row>
    <row r="23" spans="1:7">
      <c r="A23" s="19" t="s">
        <v>80</v>
      </c>
      <c r="B23" s="19" t="s">
        <v>434</v>
      </c>
      <c r="C23" s="19"/>
      <c r="D23" s="55"/>
    </row>
    <row r="24" spans="1:7">
      <c r="A24" s="19" t="s">
        <v>435</v>
      </c>
      <c r="B24" s="19" t="s">
        <v>436</v>
      </c>
      <c r="C24" s="19"/>
      <c r="D24" s="55"/>
    </row>
    <row r="25" spans="1:7">
      <c r="A25" s="19" t="s">
        <v>81</v>
      </c>
      <c r="B25" s="19" t="s">
        <v>437</v>
      </c>
      <c r="C25" s="19"/>
      <c r="D25" s="55"/>
    </row>
    <row r="26" spans="1:7">
      <c r="A26" s="19" t="s">
        <v>438</v>
      </c>
      <c r="B26" s="19" t="s">
        <v>439</v>
      </c>
      <c r="C26" s="19"/>
      <c r="D26" s="55"/>
    </row>
    <row r="27" spans="1:7">
      <c r="A27" s="19" t="s">
        <v>440</v>
      </c>
      <c r="B27" s="19" t="s">
        <v>416</v>
      </c>
      <c r="C27" s="19"/>
      <c r="D27" s="55"/>
    </row>
    <row r="28" spans="1:7">
      <c r="A28" s="19" t="s">
        <v>441</v>
      </c>
      <c r="B28" s="19" t="s">
        <v>442</v>
      </c>
      <c r="C28" s="19"/>
      <c r="D28" s="55"/>
    </row>
    <row r="29" spans="1:7">
      <c r="A29" s="19" t="s">
        <v>82</v>
      </c>
      <c r="B29" s="19" t="s">
        <v>443</v>
      </c>
      <c r="C29" s="19"/>
      <c r="D29" s="55"/>
    </row>
    <row r="30" spans="1:7">
      <c r="A30" s="19" t="s">
        <v>444</v>
      </c>
      <c r="B30" s="19" t="s">
        <v>445</v>
      </c>
      <c r="C30" s="19"/>
      <c r="D30" s="55"/>
    </row>
    <row r="31" spans="1:7">
      <c r="A31" s="19" t="s">
        <v>83</v>
      </c>
      <c r="B31" s="19" t="s">
        <v>446</v>
      </c>
      <c r="C31" s="19"/>
      <c r="D31" s="55"/>
    </row>
    <row r="32" spans="1:7">
      <c r="A32" s="19" t="s">
        <v>106</v>
      </c>
      <c r="B32" s="19" t="s">
        <v>447</v>
      </c>
      <c r="C32" s="19"/>
      <c r="D32" s="55"/>
    </row>
    <row r="33" spans="1:4">
      <c r="A33" s="19" t="s">
        <v>107</v>
      </c>
      <c r="B33" s="19" t="s">
        <v>448</v>
      </c>
      <c r="C33" s="19"/>
      <c r="D33" s="55"/>
    </row>
    <row r="34" spans="1:4">
      <c r="A34" s="19" t="s">
        <v>84</v>
      </c>
      <c r="B34" s="19" t="s">
        <v>449</v>
      </c>
      <c r="C34" s="19"/>
      <c r="D34" s="55"/>
    </row>
    <row r="35" spans="1:4">
      <c r="A35" s="19" t="s">
        <v>108</v>
      </c>
      <c r="B35" s="19" t="s">
        <v>450</v>
      </c>
      <c r="C35" s="19"/>
      <c r="D35" s="55"/>
    </row>
    <row r="36" spans="1:4">
      <c r="A36" s="19" t="s">
        <v>85</v>
      </c>
      <c r="B36" s="19" t="s">
        <v>451</v>
      </c>
      <c r="C36" s="19"/>
      <c r="D36" s="55"/>
    </row>
    <row r="37" spans="1:4">
      <c r="A37" s="19" t="s">
        <v>109</v>
      </c>
      <c r="B37" s="19" t="s">
        <v>452</v>
      </c>
      <c r="C37" s="19"/>
      <c r="D37" s="55"/>
    </row>
    <row r="38" spans="1:4">
      <c r="A38" s="19" t="s">
        <v>86</v>
      </c>
      <c r="B38" s="19" t="s">
        <v>453</v>
      </c>
      <c r="C38" s="19"/>
      <c r="D38" s="55"/>
    </row>
    <row r="39" spans="1:4">
      <c r="A39" s="19" t="s">
        <v>110</v>
      </c>
      <c r="B39" s="19" t="s">
        <v>454</v>
      </c>
      <c r="C39" s="19"/>
      <c r="D39" s="55"/>
    </row>
    <row r="40" spans="1:4">
      <c r="A40" s="19" t="s">
        <v>111</v>
      </c>
      <c r="B40" s="19" t="s">
        <v>455</v>
      </c>
      <c r="C40" s="19"/>
      <c r="D40" s="55"/>
    </row>
    <row r="41" spans="1:4">
      <c r="A41" s="19" t="s">
        <v>87</v>
      </c>
      <c r="B41" s="19" t="s">
        <v>456</v>
      </c>
      <c r="C41" s="19"/>
      <c r="D41" s="55"/>
    </row>
    <row r="42" spans="1:4">
      <c r="A42" s="19" t="s">
        <v>88</v>
      </c>
      <c r="B42" s="19" t="s">
        <v>457</v>
      </c>
      <c r="C42" s="19"/>
      <c r="D42" s="55"/>
    </row>
    <row r="43" spans="1:4">
      <c r="A43" s="19" t="s">
        <v>89</v>
      </c>
      <c r="B43" s="19" t="s">
        <v>458</v>
      </c>
      <c r="C43" s="19"/>
      <c r="D43" s="55"/>
    </row>
    <row r="44" spans="1:4">
      <c r="A44" s="19" t="s">
        <v>90</v>
      </c>
      <c r="B44" s="19" t="s">
        <v>459</v>
      </c>
      <c r="C44" s="19"/>
      <c r="D44" s="55"/>
    </row>
    <row r="45" spans="1:4">
      <c r="A45" s="19" t="s">
        <v>112</v>
      </c>
      <c r="B45" s="19" t="s">
        <v>460</v>
      </c>
      <c r="C45" s="19"/>
    </row>
    <row r="46" spans="1:4">
      <c r="A46" s="19" t="s">
        <v>91</v>
      </c>
      <c r="B46" s="19" t="s">
        <v>461</v>
      </c>
      <c r="C46" s="19"/>
    </row>
    <row r="47" spans="1:4">
      <c r="A47" s="19" t="s">
        <v>113</v>
      </c>
      <c r="B47" s="19" t="s">
        <v>462</v>
      </c>
      <c r="C47" s="19"/>
    </row>
    <row r="48" spans="1:4">
      <c r="A48" s="19" t="s">
        <v>92</v>
      </c>
      <c r="B48" s="19" t="s">
        <v>463</v>
      </c>
      <c r="C48" s="19"/>
    </row>
    <row r="49" spans="1:3">
      <c r="A49" s="19" t="s">
        <v>93</v>
      </c>
      <c r="B49" s="19" t="s">
        <v>464</v>
      </c>
      <c r="C49" s="19"/>
    </row>
    <row r="50" spans="1:3">
      <c r="A50" s="19" t="s">
        <v>94</v>
      </c>
      <c r="B50" s="19" t="s">
        <v>465</v>
      </c>
      <c r="C50" s="19"/>
    </row>
    <row r="51" spans="1:3">
      <c r="A51" s="19" t="s">
        <v>95</v>
      </c>
      <c r="B51" s="19" t="s">
        <v>466</v>
      </c>
      <c r="C51" s="19"/>
    </row>
    <row r="52" spans="1:3">
      <c r="A52" s="19" t="s">
        <v>96</v>
      </c>
      <c r="B52" s="19" t="s">
        <v>467</v>
      </c>
      <c r="C52" s="19"/>
    </row>
    <row r="53" spans="1:3">
      <c r="A53" s="19" t="s">
        <v>114</v>
      </c>
      <c r="B53" s="19" t="s">
        <v>415</v>
      </c>
      <c r="C53" s="19"/>
    </row>
    <row r="54" spans="1:3">
      <c r="A54" s="19" t="s">
        <v>115</v>
      </c>
      <c r="B54" s="19" t="s">
        <v>468</v>
      </c>
      <c r="C54" s="19"/>
    </row>
    <row r="55" spans="1:3">
      <c r="A55" s="19" t="s">
        <v>116</v>
      </c>
      <c r="B55" s="19" t="s">
        <v>469</v>
      </c>
      <c r="C55" s="19"/>
    </row>
    <row r="56" spans="1:3">
      <c r="A56" s="19" t="s">
        <v>97</v>
      </c>
      <c r="B56" s="19" t="s">
        <v>470</v>
      </c>
      <c r="C56" s="19"/>
    </row>
    <row r="57" spans="1:3">
      <c r="A57" s="19" t="s">
        <v>471</v>
      </c>
      <c r="B57" s="19" t="s">
        <v>472</v>
      </c>
      <c r="C57" s="19"/>
    </row>
    <row r="58" spans="1:3">
      <c r="A58" s="19" t="s">
        <v>98</v>
      </c>
      <c r="B58" s="19" t="s">
        <v>473</v>
      </c>
      <c r="C58" s="19"/>
    </row>
    <row r="59" spans="1:3">
      <c r="A59" s="19" t="s">
        <v>117</v>
      </c>
      <c r="B59" s="19" t="s">
        <v>474</v>
      </c>
      <c r="C59" s="19"/>
    </row>
    <row r="60" spans="1:3">
      <c r="A60" s="19" t="s">
        <v>118</v>
      </c>
      <c r="B60" s="19" t="s">
        <v>475</v>
      </c>
      <c r="C60" s="19"/>
    </row>
    <row r="61" spans="1:3">
      <c r="A61" s="19" t="s">
        <v>99</v>
      </c>
      <c r="B61" s="19" t="s">
        <v>476</v>
      </c>
      <c r="C61" s="19"/>
    </row>
    <row r="62" spans="1:3">
      <c r="A62" s="19" t="s">
        <v>100</v>
      </c>
      <c r="B62" s="19" t="s">
        <v>477</v>
      </c>
      <c r="C62" s="19"/>
    </row>
    <row r="63" spans="1:3">
      <c r="A63" s="19" t="s">
        <v>101</v>
      </c>
      <c r="B63" s="19" t="s">
        <v>478</v>
      </c>
      <c r="C63" s="19"/>
    </row>
    <row r="64" spans="1:3">
      <c r="A64" s="19" t="s">
        <v>119</v>
      </c>
      <c r="B64" s="19" t="s">
        <v>479</v>
      </c>
      <c r="C64" s="19"/>
    </row>
    <row r="65" spans="1:3">
      <c r="A65" s="19" t="s">
        <v>120</v>
      </c>
      <c r="B65" s="19" t="s">
        <v>480</v>
      </c>
      <c r="C65" s="19"/>
    </row>
    <row r="66" spans="1:3">
      <c r="A66" s="19" t="s">
        <v>102</v>
      </c>
      <c r="B66" s="19" t="s">
        <v>481</v>
      </c>
      <c r="C66" s="19"/>
    </row>
    <row r="67" spans="1:3">
      <c r="A67" s="19" t="s">
        <v>103</v>
      </c>
      <c r="B67" s="19" t="s">
        <v>482</v>
      </c>
      <c r="C67" s="19"/>
    </row>
    <row r="68" spans="1:3">
      <c r="A68" s="19" t="s">
        <v>121</v>
      </c>
      <c r="B68" s="19" t="s">
        <v>483</v>
      </c>
      <c r="C68" s="19"/>
    </row>
    <row r="69" spans="1:3">
      <c r="A69" s="28" t="s">
        <v>122</v>
      </c>
      <c r="B69" s="19" t="s">
        <v>484</v>
      </c>
    </row>
    <row r="70" spans="1:3">
      <c r="A70" s="28" t="s">
        <v>123</v>
      </c>
      <c r="B70" s="19" t="s">
        <v>485</v>
      </c>
    </row>
    <row r="71" spans="1:3">
      <c r="A71" t="s">
        <v>130</v>
      </c>
      <c r="B71" s="19" t="s">
        <v>486</v>
      </c>
    </row>
    <row r="72" spans="1:3">
      <c r="A72" s="28" t="s">
        <v>124</v>
      </c>
      <c r="B72" s="19" t="s">
        <v>487</v>
      </c>
    </row>
    <row r="73" spans="1:3">
      <c r="A73" s="55" t="s">
        <v>488</v>
      </c>
      <c r="B73" s="28" t="s">
        <v>489</v>
      </c>
    </row>
    <row r="74" spans="1:3">
      <c r="A74" s="52" t="s">
        <v>490</v>
      </c>
      <c r="B74" t="s">
        <v>491</v>
      </c>
    </row>
    <row r="75" spans="1:3">
      <c r="A75" s="52" t="s">
        <v>125</v>
      </c>
      <c r="B75" t="s">
        <v>492</v>
      </c>
    </row>
    <row r="76" spans="1:3">
      <c r="A76" s="52" t="s">
        <v>126</v>
      </c>
      <c r="B76" t="s">
        <v>493</v>
      </c>
    </row>
    <row r="77" spans="1:3">
      <c r="A77" s="19" t="s">
        <v>494</v>
      </c>
      <c r="B77" t="s">
        <v>495</v>
      </c>
    </row>
    <row r="78" spans="1:3">
      <c r="A78" s="19" t="s">
        <v>127</v>
      </c>
      <c r="B78" t="s">
        <v>496</v>
      </c>
    </row>
    <row r="79" spans="1:3">
      <c r="A79" s="19" t="s">
        <v>497</v>
      </c>
      <c r="B79" t="s">
        <v>498</v>
      </c>
    </row>
    <row r="80" spans="1:3">
      <c r="A80" s="19" t="s">
        <v>499</v>
      </c>
      <c r="B80" t="s">
        <v>500</v>
      </c>
    </row>
    <row r="81" spans="1:2">
      <c r="A81" s="19" t="s">
        <v>129</v>
      </c>
      <c r="B81" t="s">
        <v>501</v>
      </c>
    </row>
    <row r="82" spans="1:2">
      <c r="A82" s="111" t="s">
        <v>502</v>
      </c>
      <c r="B82" t="s">
        <v>503</v>
      </c>
    </row>
    <row r="83" spans="1:2">
      <c r="A83" s="113" t="s">
        <v>504</v>
      </c>
      <c r="B83" t="s">
        <v>505</v>
      </c>
    </row>
    <row r="84" spans="1:2">
      <c r="A84" s="28" t="s">
        <v>506</v>
      </c>
      <c r="B84" s="28" t="s">
        <v>507</v>
      </c>
    </row>
    <row r="85" spans="1:2">
      <c r="A85" s="28" t="s">
        <v>161</v>
      </c>
      <c r="B85" s="28" t="s">
        <v>508</v>
      </c>
    </row>
    <row r="86" spans="1:2">
      <c r="A86" s="28" t="s">
        <v>180</v>
      </c>
      <c r="B86" s="28" t="s">
        <v>509</v>
      </c>
    </row>
    <row r="87" spans="1:2">
      <c r="A87" s="28" t="s">
        <v>510</v>
      </c>
      <c r="B87" s="28" t="s">
        <v>511</v>
      </c>
    </row>
    <row r="88" spans="1:2">
      <c r="A88" s="28" t="s">
        <v>182</v>
      </c>
      <c r="B88" s="28" t="s">
        <v>512</v>
      </c>
    </row>
    <row r="89" spans="1:2">
      <c r="A89" s="28" t="s">
        <v>513</v>
      </c>
      <c r="B89" s="28" t="s">
        <v>514</v>
      </c>
    </row>
    <row r="90" spans="1:2">
      <c r="A90" s="28" t="s">
        <v>515</v>
      </c>
      <c r="B90" s="28" t="s">
        <v>516</v>
      </c>
    </row>
    <row r="91" spans="1:2">
      <c r="A91" s="28" t="s">
        <v>162</v>
      </c>
      <c r="B91" s="28" t="s">
        <v>517</v>
      </c>
    </row>
    <row r="92" spans="1:2">
      <c r="A92" s="28" t="s">
        <v>518</v>
      </c>
      <c r="B92" s="28" t="s">
        <v>519</v>
      </c>
    </row>
    <row r="93" spans="1:2">
      <c r="A93" s="28" t="s">
        <v>520</v>
      </c>
      <c r="B93" s="28" t="s">
        <v>521</v>
      </c>
    </row>
    <row r="94" spans="1:2">
      <c r="A94" s="28" t="s">
        <v>188</v>
      </c>
      <c r="B94" s="28" t="s">
        <v>522</v>
      </c>
    </row>
    <row r="95" spans="1:2">
      <c r="A95" s="28" t="s">
        <v>523</v>
      </c>
      <c r="B95" s="28" t="s">
        <v>524</v>
      </c>
    </row>
    <row r="96" spans="1:2">
      <c r="A96" s="28" t="s">
        <v>164</v>
      </c>
      <c r="B96" s="28" t="s">
        <v>525</v>
      </c>
    </row>
    <row r="97" spans="1:2">
      <c r="A97" s="28" t="s">
        <v>526</v>
      </c>
      <c r="B97" s="28" t="s">
        <v>527</v>
      </c>
    </row>
    <row r="98" spans="1:2">
      <c r="A98" s="28" t="s">
        <v>219</v>
      </c>
      <c r="B98" s="28" t="s">
        <v>528</v>
      </c>
    </row>
    <row r="99" spans="1:2">
      <c r="A99" s="28" t="s">
        <v>529</v>
      </c>
      <c r="B99" s="28" t="s">
        <v>530</v>
      </c>
    </row>
    <row r="100" spans="1:2">
      <c r="A100" s="28" t="s">
        <v>246</v>
      </c>
      <c r="B100" s="28" t="s">
        <v>531</v>
      </c>
    </row>
    <row r="101" spans="1:2">
      <c r="A101" s="28" t="s">
        <v>532</v>
      </c>
      <c r="B101" s="28" t="s">
        <v>533</v>
      </c>
    </row>
    <row r="102" spans="1:2">
      <c r="A102" s="28" t="s">
        <v>534</v>
      </c>
      <c r="B102" s="28" t="s">
        <v>535</v>
      </c>
    </row>
    <row r="103" spans="1:2">
      <c r="A103" s="28" t="s">
        <v>536</v>
      </c>
      <c r="B103" s="28" t="s">
        <v>537</v>
      </c>
    </row>
    <row r="104" spans="1:2">
      <c r="A104" s="28" t="s">
        <v>538</v>
      </c>
      <c r="B104" s="28" t="s">
        <v>539</v>
      </c>
    </row>
    <row r="105" spans="1:2">
      <c r="A105" s="28" t="s">
        <v>241</v>
      </c>
      <c r="B105" s="28" t="s">
        <v>540</v>
      </c>
    </row>
    <row r="106" spans="1:2">
      <c r="A106" s="28" t="s">
        <v>260</v>
      </c>
      <c r="B106" s="28" t="s">
        <v>541</v>
      </c>
    </row>
    <row r="107" spans="1:2">
      <c r="A107" s="28" t="s">
        <v>160</v>
      </c>
      <c r="B107" s="28" t="s">
        <v>542</v>
      </c>
    </row>
    <row r="108" spans="1:2">
      <c r="A108" s="28" t="s">
        <v>543</v>
      </c>
      <c r="B108" s="28" t="s">
        <v>544</v>
      </c>
    </row>
    <row r="109" spans="1:2">
      <c r="A109" s="28" t="s">
        <v>545</v>
      </c>
      <c r="B109" s="28" t="s">
        <v>546</v>
      </c>
    </row>
    <row r="110" spans="1:2">
      <c r="A110" s="28" t="s">
        <v>547</v>
      </c>
      <c r="B110" s="28" t="s">
        <v>548</v>
      </c>
    </row>
    <row r="111" spans="1:2">
      <c r="A111" s="28" t="s">
        <v>549</v>
      </c>
      <c r="B111" s="28" t="s">
        <v>550</v>
      </c>
    </row>
    <row r="112" spans="1:2">
      <c r="A112" s="28" t="s">
        <v>215</v>
      </c>
      <c r="B112" s="28" t="s">
        <v>551</v>
      </c>
    </row>
    <row r="113" spans="1:2">
      <c r="A113" s="28" t="s">
        <v>552</v>
      </c>
      <c r="B113" s="28" t="s">
        <v>553</v>
      </c>
    </row>
    <row r="114" spans="1:2">
      <c r="A114" s="28" t="s">
        <v>554</v>
      </c>
      <c r="B114" s="28" t="s">
        <v>555</v>
      </c>
    </row>
    <row r="115" spans="1:2">
      <c r="A115" s="28" t="s">
        <v>265</v>
      </c>
      <c r="B115" s="28" t="s">
        <v>556</v>
      </c>
    </row>
    <row r="116" spans="1:2">
      <c r="A116" s="28" t="s">
        <v>557</v>
      </c>
      <c r="B116" s="28" t="s">
        <v>558</v>
      </c>
    </row>
    <row r="117" spans="1:2">
      <c r="A117" s="28" t="s">
        <v>199</v>
      </c>
      <c r="B117" s="28" t="s">
        <v>559</v>
      </c>
    </row>
    <row r="118" spans="1:2">
      <c r="A118" s="28" t="s">
        <v>198</v>
      </c>
      <c r="B118" s="28" t="s">
        <v>560</v>
      </c>
    </row>
    <row r="119" spans="1:2">
      <c r="A119" s="28" t="s">
        <v>186</v>
      </c>
      <c r="B119" s="28" t="s">
        <v>561</v>
      </c>
    </row>
    <row r="120" spans="1:2">
      <c r="A120" s="16" t="s">
        <v>191</v>
      </c>
      <c r="B120" s="28" t="s">
        <v>562</v>
      </c>
    </row>
    <row r="121" spans="1:2">
      <c r="A121" s="28" t="s">
        <v>166</v>
      </c>
      <c r="B121" s="28" t="s">
        <v>563</v>
      </c>
    </row>
    <row r="122" spans="1:2">
      <c r="A122" s="28" t="s">
        <v>564</v>
      </c>
      <c r="B122" s="28" t="s">
        <v>565</v>
      </c>
    </row>
    <row r="123" spans="1:2">
      <c r="A123" s="28" t="s">
        <v>222</v>
      </c>
      <c r="B123" s="28" t="s">
        <v>566</v>
      </c>
    </row>
    <row r="124" spans="1:2">
      <c r="A124" s="28" t="s">
        <v>567</v>
      </c>
      <c r="B124" s="28" t="s">
        <v>568</v>
      </c>
    </row>
    <row r="125" spans="1:2">
      <c r="A125" s="28" t="s">
        <v>569</v>
      </c>
      <c r="B125" s="28" t="s">
        <v>570</v>
      </c>
    </row>
    <row r="126" spans="1:2">
      <c r="A126" s="28" t="s">
        <v>272</v>
      </c>
      <c r="B126" s="28" t="s">
        <v>571</v>
      </c>
    </row>
    <row r="127" spans="1:2">
      <c r="A127" s="28" t="s">
        <v>280</v>
      </c>
      <c r="B127" s="28" t="s">
        <v>572</v>
      </c>
    </row>
    <row r="128" spans="1:2">
      <c r="A128" s="28" t="s">
        <v>573</v>
      </c>
      <c r="B128" s="28" t="s">
        <v>574</v>
      </c>
    </row>
    <row r="129" spans="1:2">
      <c r="A129" s="28" t="s">
        <v>242</v>
      </c>
      <c r="B129" s="28" t="s">
        <v>575</v>
      </c>
    </row>
    <row r="130" spans="1:2">
      <c r="A130" s="28" t="s">
        <v>576</v>
      </c>
      <c r="B130" s="28" t="s">
        <v>577</v>
      </c>
    </row>
    <row r="131" spans="1:2">
      <c r="A131" s="28" t="s">
        <v>578</v>
      </c>
      <c r="B131" s="28" t="s">
        <v>579</v>
      </c>
    </row>
    <row r="132" spans="1:2">
      <c r="A132" s="16" t="s">
        <v>580</v>
      </c>
      <c r="B132" s="28" t="s">
        <v>581</v>
      </c>
    </row>
    <row r="133" spans="1:2">
      <c r="A133" s="28" t="s">
        <v>174</v>
      </c>
      <c r="B133" s="28" t="s">
        <v>582</v>
      </c>
    </row>
    <row r="134" spans="1:2">
      <c r="A134" s="28" t="s">
        <v>245</v>
      </c>
      <c r="B134" s="28" t="s">
        <v>583</v>
      </c>
    </row>
    <row r="135" spans="1:2">
      <c r="A135" s="28" t="s">
        <v>584</v>
      </c>
      <c r="B135" s="28" t="s">
        <v>585</v>
      </c>
    </row>
    <row r="136" spans="1:2">
      <c r="A136" s="28" t="s">
        <v>294</v>
      </c>
      <c r="B136" s="28" t="s">
        <v>586</v>
      </c>
    </row>
    <row r="137" spans="1:2">
      <c r="A137" s="28" t="s">
        <v>312</v>
      </c>
      <c r="B137" s="28" t="s">
        <v>587</v>
      </c>
    </row>
    <row r="138" spans="1:2">
      <c r="A138" s="28" t="s">
        <v>588</v>
      </c>
      <c r="B138" s="28" t="s">
        <v>589</v>
      </c>
    </row>
    <row r="139" spans="1:2">
      <c r="A139" s="28" t="s">
        <v>590</v>
      </c>
      <c r="B139" s="28" t="s">
        <v>591</v>
      </c>
    </row>
    <row r="140" spans="1:2">
      <c r="A140" s="28" t="s">
        <v>592</v>
      </c>
      <c r="B140" s="28" t="s">
        <v>593</v>
      </c>
    </row>
    <row r="141" spans="1:2">
      <c r="A141" s="28" t="s">
        <v>175</v>
      </c>
      <c r="B141" s="28" t="s">
        <v>594</v>
      </c>
    </row>
    <row r="142" spans="1:2">
      <c r="A142" s="28" t="s">
        <v>227</v>
      </c>
      <c r="B142" s="28" t="s">
        <v>595</v>
      </c>
    </row>
    <row r="143" spans="1:2">
      <c r="A143" s="16" t="s">
        <v>596</v>
      </c>
      <c r="B143" s="28" t="s">
        <v>597</v>
      </c>
    </row>
    <row r="144" spans="1:2">
      <c r="A144" s="28" t="s">
        <v>261</v>
      </c>
      <c r="B144" s="28" t="s">
        <v>598</v>
      </c>
    </row>
    <row r="145" spans="1:2">
      <c r="A145" s="28" t="s">
        <v>599</v>
      </c>
      <c r="B145" s="28" t="s">
        <v>522</v>
      </c>
    </row>
    <row r="146" spans="1:2">
      <c r="A146" s="28" t="s">
        <v>249</v>
      </c>
      <c r="B146" s="28" t="s">
        <v>600</v>
      </c>
    </row>
    <row r="147" spans="1:2">
      <c r="A147" s="28" t="s">
        <v>212</v>
      </c>
      <c r="B147" s="28" t="s">
        <v>601</v>
      </c>
    </row>
    <row r="148" spans="1:2">
      <c r="A148" s="28" t="s">
        <v>257</v>
      </c>
      <c r="B148" s="28" t="s">
        <v>602</v>
      </c>
    </row>
    <row r="149" spans="1:2">
      <c r="A149" s="28" t="s">
        <v>201</v>
      </c>
      <c r="B149" s="28" t="s">
        <v>603</v>
      </c>
    </row>
    <row r="150" spans="1:2">
      <c r="A150" s="28" t="s">
        <v>171</v>
      </c>
      <c r="B150" s="28" t="s">
        <v>604</v>
      </c>
    </row>
    <row r="151" spans="1:2">
      <c r="A151" s="28" t="s">
        <v>172</v>
      </c>
      <c r="B151" s="28" t="s">
        <v>605</v>
      </c>
    </row>
    <row r="152" spans="1:2">
      <c r="A152" s="28" t="s">
        <v>606</v>
      </c>
      <c r="B152" s="28" t="s">
        <v>607</v>
      </c>
    </row>
    <row r="153" spans="1:2">
      <c r="A153" s="28" t="s">
        <v>608</v>
      </c>
      <c r="B153" s="28" t="s">
        <v>609</v>
      </c>
    </row>
    <row r="154" spans="1:2">
      <c r="A154" s="28" t="s">
        <v>610</v>
      </c>
      <c r="B154" s="28" t="s">
        <v>611</v>
      </c>
    </row>
    <row r="155" spans="1:2">
      <c r="A155" s="28" t="s">
        <v>302</v>
      </c>
      <c r="B155" s="28" t="s">
        <v>612</v>
      </c>
    </row>
    <row r="156" spans="1:2">
      <c r="A156" s="28" t="s">
        <v>613</v>
      </c>
      <c r="B156" s="28" t="s">
        <v>614</v>
      </c>
    </row>
    <row r="157" spans="1:2">
      <c r="A157" s="28" t="s">
        <v>615</v>
      </c>
      <c r="B157" s="28" t="s">
        <v>616</v>
      </c>
    </row>
    <row r="158" spans="1:2">
      <c r="A158" s="28" t="s">
        <v>617</v>
      </c>
      <c r="B158" s="28" t="s">
        <v>618</v>
      </c>
    </row>
    <row r="159" spans="1:2">
      <c r="A159" s="28" t="s">
        <v>619</v>
      </c>
      <c r="B159" s="28" t="s">
        <v>620</v>
      </c>
    </row>
    <row r="160" spans="1:2">
      <c r="A160" s="28" t="s">
        <v>621</v>
      </c>
      <c r="B160" s="28" t="s">
        <v>622</v>
      </c>
    </row>
    <row r="161" spans="1:2">
      <c r="A161" s="28" t="s">
        <v>623</v>
      </c>
      <c r="B161" s="28" t="s">
        <v>624</v>
      </c>
    </row>
    <row r="162" spans="1:2">
      <c r="A162" s="28" t="s">
        <v>625</v>
      </c>
      <c r="B162" s="28" t="s">
        <v>626</v>
      </c>
    </row>
    <row r="163" spans="1:2">
      <c r="A163" s="28" t="s">
        <v>627</v>
      </c>
      <c r="B163" s="28" t="s">
        <v>628</v>
      </c>
    </row>
    <row r="164" spans="1:2">
      <c r="A164" s="28" t="s">
        <v>629</v>
      </c>
      <c r="B164" s="28" t="s">
        <v>630</v>
      </c>
    </row>
    <row r="165" spans="1:2">
      <c r="A165" s="28" t="s">
        <v>319</v>
      </c>
      <c r="B165" s="28" t="s">
        <v>631</v>
      </c>
    </row>
    <row r="166" spans="1:2">
      <c r="A166" s="28" t="s">
        <v>181</v>
      </c>
      <c r="B166" s="28" t="s">
        <v>614</v>
      </c>
    </row>
    <row r="167" spans="1:2">
      <c r="A167" s="28" t="s">
        <v>632</v>
      </c>
      <c r="B167" s="28" t="s">
        <v>633</v>
      </c>
    </row>
    <row r="168" spans="1:2">
      <c r="A168" s="28" t="s">
        <v>313</v>
      </c>
      <c r="B168" s="28" t="s">
        <v>634</v>
      </c>
    </row>
    <row r="169" spans="1:2">
      <c r="A169" s="28" t="s">
        <v>321</v>
      </c>
      <c r="B169" s="28" t="s">
        <v>635</v>
      </c>
    </row>
    <row r="170" spans="1:2">
      <c r="A170" s="28" t="s">
        <v>636</v>
      </c>
      <c r="B170" s="28" t="s">
        <v>637</v>
      </c>
    </row>
    <row r="171" spans="1:2">
      <c r="A171" s="28" t="s">
        <v>638</v>
      </c>
      <c r="B171" s="28" t="s">
        <v>639</v>
      </c>
    </row>
    <row r="172" spans="1:2">
      <c r="A172" s="28" t="s">
        <v>640</v>
      </c>
      <c r="B172" s="28" t="s">
        <v>641</v>
      </c>
    </row>
    <row r="173" spans="1:2">
      <c r="A173" s="28" t="s">
        <v>642</v>
      </c>
      <c r="B173" s="28" t="s">
        <v>643</v>
      </c>
    </row>
    <row r="174" spans="1:2">
      <c r="A174" s="28" t="s">
        <v>644</v>
      </c>
      <c r="B174" s="28" t="s">
        <v>645</v>
      </c>
    </row>
    <row r="175" spans="1:2">
      <c r="A175" s="28" t="s">
        <v>273</v>
      </c>
      <c r="B175" s="28" t="s">
        <v>646</v>
      </c>
    </row>
    <row r="176" spans="1:2">
      <c r="A176" s="28" t="s">
        <v>185</v>
      </c>
      <c r="B176" s="28" t="s">
        <v>647</v>
      </c>
    </row>
    <row r="177" spans="1:2">
      <c r="A177" s="28" t="s">
        <v>648</v>
      </c>
      <c r="B177" s="28" t="s">
        <v>649</v>
      </c>
    </row>
    <row r="178" spans="1:2">
      <c r="A178" s="28" t="s">
        <v>650</v>
      </c>
      <c r="B178" s="28" t="s">
        <v>651</v>
      </c>
    </row>
    <row r="179" spans="1:2">
      <c r="A179" s="28" t="s">
        <v>652</v>
      </c>
      <c r="B179" s="28" t="s">
        <v>653</v>
      </c>
    </row>
    <row r="180" spans="1:2">
      <c r="A180" s="28" t="s">
        <v>654</v>
      </c>
      <c r="B180" s="28" t="s">
        <v>655</v>
      </c>
    </row>
    <row r="181" spans="1:2">
      <c r="A181" s="28" t="s">
        <v>656</v>
      </c>
      <c r="B181" s="28" t="s">
        <v>657</v>
      </c>
    </row>
    <row r="182" spans="1:2">
      <c r="A182" s="16" t="s">
        <v>658</v>
      </c>
      <c r="B182" s="28" t="s">
        <v>659</v>
      </c>
    </row>
    <row r="183" spans="1:2">
      <c r="A183" s="28" t="s">
        <v>176</v>
      </c>
      <c r="B183" s="28" t="s">
        <v>660</v>
      </c>
    </row>
    <row r="184" spans="1:2">
      <c r="A184" s="28" t="s">
        <v>661</v>
      </c>
      <c r="B184" s="28" t="s">
        <v>662</v>
      </c>
    </row>
    <row r="185" spans="1:2">
      <c r="A185" s="28" t="s">
        <v>195</v>
      </c>
      <c r="B185" s="28" t="s">
        <v>663</v>
      </c>
    </row>
    <row r="186" spans="1:2">
      <c r="A186" s="28" t="s">
        <v>664</v>
      </c>
      <c r="B186" s="28" t="s">
        <v>665</v>
      </c>
    </row>
    <row r="187" spans="1:2">
      <c r="A187" s="28" t="s">
        <v>326</v>
      </c>
      <c r="B187" s="28" t="s">
        <v>666</v>
      </c>
    </row>
    <row r="188" spans="1:2">
      <c r="A188" s="28" t="s">
        <v>331</v>
      </c>
      <c r="B188" s="28" t="s">
        <v>667</v>
      </c>
    </row>
    <row r="189" spans="1:2">
      <c r="A189" s="28" t="s">
        <v>299</v>
      </c>
      <c r="B189" s="28" t="s">
        <v>668</v>
      </c>
    </row>
    <row r="190" spans="1:2">
      <c r="A190" s="28" t="s">
        <v>669</v>
      </c>
      <c r="B190" s="28" t="s">
        <v>670</v>
      </c>
    </row>
    <row r="191" spans="1:2">
      <c r="A191" s="28" t="s">
        <v>671</v>
      </c>
      <c r="B191" s="28" t="s">
        <v>672</v>
      </c>
    </row>
    <row r="192" spans="1:2">
      <c r="A192" s="28" t="s">
        <v>287</v>
      </c>
      <c r="B192" s="28" t="s">
        <v>673</v>
      </c>
    </row>
    <row r="193" spans="1:2">
      <c r="A193" s="28" t="s">
        <v>300</v>
      </c>
      <c r="B193" s="28" t="s">
        <v>674</v>
      </c>
    </row>
    <row r="194" spans="1:2">
      <c r="A194" s="28" t="s">
        <v>675</v>
      </c>
      <c r="B194" s="28" t="s">
        <v>676</v>
      </c>
    </row>
    <row r="195" spans="1:2">
      <c r="A195" s="28" t="s">
        <v>266</v>
      </c>
      <c r="B195" s="28" t="s">
        <v>677</v>
      </c>
    </row>
    <row r="196" spans="1:2">
      <c r="A196" s="28" t="s">
        <v>678</v>
      </c>
      <c r="B196" s="28" t="s">
        <v>679</v>
      </c>
    </row>
    <row r="197" spans="1:2">
      <c r="A197" s="28" t="s">
        <v>680</v>
      </c>
      <c r="B197" s="28" t="s">
        <v>641</v>
      </c>
    </row>
    <row r="198" spans="1:2">
      <c r="A198" s="28" t="s">
        <v>681</v>
      </c>
      <c r="B198" s="28" t="s">
        <v>660</v>
      </c>
    </row>
    <row r="199" spans="1:2">
      <c r="A199" s="28" t="s">
        <v>320</v>
      </c>
      <c r="B199" s="28" t="s">
        <v>630</v>
      </c>
    </row>
    <row r="200" spans="1:2">
      <c r="A200" s="28" t="s">
        <v>682</v>
      </c>
      <c r="B200" s="28" t="s">
        <v>683</v>
      </c>
    </row>
    <row r="201" spans="1:2">
      <c r="A201" s="28" t="s">
        <v>684</v>
      </c>
      <c r="B201" s="28" t="s">
        <v>685</v>
      </c>
    </row>
    <row r="202" spans="1:2">
      <c r="A202" s="28" t="s">
        <v>686</v>
      </c>
      <c r="B202" s="28" t="s">
        <v>687</v>
      </c>
    </row>
    <row r="203" spans="1:2">
      <c r="A203" s="28" t="s">
        <v>335</v>
      </c>
      <c r="B203" s="28" t="s">
        <v>688</v>
      </c>
    </row>
    <row r="204" spans="1:2">
      <c r="A204" s="28" t="s">
        <v>339</v>
      </c>
      <c r="B204" s="28" t="s">
        <v>689</v>
      </c>
    </row>
    <row r="205" spans="1:2">
      <c r="A205" s="28" t="s">
        <v>318</v>
      </c>
      <c r="B205" s="28" t="s">
        <v>690</v>
      </c>
    </row>
    <row r="206" spans="1:2">
      <c r="A206" s="28" t="s">
        <v>327</v>
      </c>
      <c r="B206" s="28" t="s">
        <v>691</v>
      </c>
    </row>
    <row r="207" spans="1:2">
      <c r="A207" s="28" t="s">
        <v>692</v>
      </c>
      <c r="B207" s="28" t="s">
        <v>693</v>
      </c>
    </row>
    <row r="208" spans="1:2">
      <c r="A208" s="28" t="s">
        <v>694</v>
      </c>
      <c r="B208" s="28" t="s">
        <v>695</v>
      </c>
    </row>
    <row r="209" spans="1:2">
      <c r="A209" s="28" t="s">
        <v>696</v>
      </c>
      <c r="B209" s="28" t="s">
        <v>697</v>
      </c>
    </row>
    <row r="210" spans="1:2">
      <c r="A210" s="28" t="s">
        <v>698</v>
      </c>
      <c r="B210" s="28" t="s">
        <v>509</v>
      </c>
    </row>
    <row r="211" spans="1:2">
      <c r="A211" s="28" t="s">
        <v>699</v>
      </c>
      <c r="B211" s="28" t="s">
        <v>700</v>
      </c>
    </row>
    <row r="212" spans="1:2">
      <c r="A212" s="28" t="s">
        <v>701</v>
      </c>
      <c r="B212" s="28" t="s">
        <v>702</v>
      </c>
    </row>
    <row r="213" spans="1:2">
      <c r="A213" s="28" t="s">
        <v>345</v>
      </c>
      <c r="B213" s="28" t="s">
        <v>703</v>
      </c>
    </row>
    <row r="214" spans="1:2">
      <c r="A214" s="28" t="s">
        <v>704</v>
      </c>
      <c r="B214" s="28" t="s">
        <v>705</v>
      </c>
    </row>
    <row r="215" spans="1:2">
      <c r="A215" s="28" t="s">
        <v>706</v>
      </c>
      <c r="B215" s="28" t="s">
        <v>707</v>
      </c>
    </row>
    <row r="216" spans="1:2">
      <c r="A216" s="28" t="s">
        <v>708</v>
      </c>
      <c r="B216" s="28" t="s">
        <v>709</v>
      </c>
    </row>
    <row r="217" spans="1:2">
      <c r="A217" s="28" t="s">
        <v>710</v>
      </c>
      <c r="B217" s="28" t="s">
        <v>711</v>
      </c>
    </row>
    <row r="218" spans="1:2">
      <c r="A218" s="28" t="s">
        <v>712</v>
      </c>
      <c r="B218" s="28" t="s">
        <v>628</v>
      </c>
    </row>
    <row r="219" spans="1:2">
      <c r="A219" s="28" t="s">
        <v>277</v>
      </c>
      <c r="B219" s="28" t="s">
        <v>713</v>
      </c>
    </row>
    <row r="220" spans="1:2">
      <c r="A220" s="28" t="s">
        <v>714</v>
      </c>
      <c r="B220" s="28" t="s">
        <v>715</v>
      </c>
    </row>
    <row r="221" spans="1:2">
      <c r="A221" s="28" t="s">
        <v>716</v>
      </c>
      <c r="B221" s="28" t="s">
        <v>717</v>
      </c>
    </row>
    <row r="222" spans="1:2">
      <c r="A222" s="28" t="s">
        <v>233</v>
      </c>
      <c r="B222" s="28" t="s">
        <v>718</v>
      </c>
    </row>
    <row r="223" spans="1:2">
      <c r="A223" s="28" t="s">
        <v>719</v>
      </c>
      <c r="B223" s="28" t="s">
        <v>720</v>
      </c>
    </row>
    <row r="224" spans="1:2">
      <c r="A224" s="28" t="s">
        <v>218</v>
      </c>
      <c r="B224" s="28" t="s">
        <v>721</v>
      </c>
    </row>
    <row r="225" spans="1:2">
      <c r="A225" s="28" t="s">
        <v>722</v>
      </c>
      <c r="B225" s="28" t="s">
        <v>723</v>
      </c>
    </row>
    <row r="226" spans="1:2">
      <c r="A226" s="28" t="s">
        <v>724</v>
      </c>
      <c r="B226" s="28" t="s">
        <v>725</v>
      </c>
    </row>
    <row r="227" spans="1:2">
      <c r="A227" s="28" t="s">
        <v>726</v>
      </c>
      <c r="B227" s="28" t="s">
        <v>727</v>
      </c>
    </row>
    <row r="228" spans="1:2">
      <c r="A228" s="28" t="s">
        <v>728</v>
      </c>
      <c r="B228" s="28" t="s">
        <v>631</v>
      </c>
    </row>
    <row r="229" spans="1:2">
      <c r="A229" s="28" t="s">
        <v>729</v>
      </c>
      <c r="B229" s="28" t="s">
        <v>730</v>
      </c>
    </row>
    <row r="230" spans="1:2">
      <c r="A230" s="28" t="s">
        <v>731</v>
      </c>
      <c r="B230" s="28" t="s">
        <v>631</v>
      </c>
    </row>
    <row r="231" spans="1:2">
      <c r="A231" s="28" t="s">
        <v>262</v>
      </c>
      <c r="B231" s="28" t="s">
        <v>732</v>
      </c>
    </row>
    <row r="232" spans="1:2">
      <c r="A232" s="28" t="s">
        <v>183</v>
      </c>
      <c r="B232" s="28" t="s">
        <v>660</v>
      </c>
    </row>
    <row r="233" spans="1:2">
      <c r="A233" s="28" t="s">
        <v>325</v>
      </c>
      <c r="B233" s="28" t="s">
        <v>733</v>
      </c>
    </row>
    <row r="234" spans="1:2">
      <c r="A234" s="28" t="s">
        <v>734</v>
      </c>
      <c r="B234" s="28" t="s">
        <v>586</v>
      </c>
    </row>
    <row r="235" spans="1:2">
      <c r="A235" s="28" t="s">
        <v>735</v>
      </c>
      <c r="B235" s="28" t="s">
        <v>736</v>
      </c>
    </row>
    <row r="236" spans="1:2">
      <c r="A236" s="28" t="s">
        <v>737</v>
      </c>
      <c r="B236" s="28" t="s">
        <v>738</v>
      </c>
    </row>
    <row r="237" spans="1:2">
      <c r="A237" s="28" t="s">
        <v>739</v>
      </c>
      <c r="B237" s="28" t="s">
        <v>572</v>
      </c>
    </row>
    <row r="238" spans="1:2">
      <c r="A238" s="28" t="s">
        <v>740</v>
      </c>
      <c r="B238" s="28" t="s">
        <v>741</v>
      </c>
    </row>
    <row r="239" spans="1:2">
      <c r="A239" s="28" t="s">
        <v>235</v>
      </c>
      <c r="B239" s="28" t="s">
        <v>742</v>
      </c>
    </row>
    <row r="240" spans="1:2">
      <c r="A240" s="28" t="s">
        <v>352</v>
      </c>
      <c r="B240" s="28" t="s">
        <v>702</v>
      </c>
    </row>
    <row r="241" spans="1:2">
      <c r="A241" s="28" t="s">
        <v>332</v>
      </c>
      <c r="B241" s="28" t="s">
        <v>743</v>
      </c>
    </row>
    <row r="242" spans="1:2">
      <c r="A242" s="28" t="s">
        <v>308</v>
      </c>
      <c r="B242" s="28" t="s">
        <v>744</v>
      </c>
    </row>
    <row r="243" spans="1:2">
      <c r="A243" s="28" t="s">
        <v>745</v>
      </c>
      <c r="B243" s="28" t="s">
        <v>746</v>
      </c>
    </row>
    <row r="244" spans="1:2">
      <c r="A244" s="28" t="s">
        <v>747</v>
      </c>
      <c r="B244" s="28" t="s">
        <v>748</v>
      </c>
    </row>
    <row r="245" spans="1:2">
      <c r="A245" s="28" t="s">
        <v>749</v>
      </c>
      <c r="B245" s="28" t="s">
        <v>750</v>
      </c>
    </row>
    <row r="246" spans="1:2">
      <c r="A246" s="28" t="s">
        <v>751</v>
      </c>
      <c r="B246" s="28" t="s">
        <v>752</v>
      </c>
    </row>
    <row r="247" spans="1:2">
      <c r="A247" s="28" t="s">
        <v>305</v>
      </c>
      <c r="B247" s="28" t="s">
        <v>753</v>
      </c>
    </row>
    <row r="248" spans="1:2">
      <c r="A248" s="28" t="s">
        <v>754</v>
      </c>
      <c r="B248" s="28" t="s">
        <v>755</v>
      </c>
    </row>
    <row r="249" spans="1:2">
      <c r="A249" s="28" t="s">
        <v>756</v>
      </c>
      <c r="B249" s="28" t="s">
        <v>757</v>
      </c>
    </row>
    <row r="250" spans="1:2">
      <c r="A250" s="28" t="s">
        <v>497</v>
      </c>
      <c r="B250" s="28" t="s">
        <v>758</v>
      </c>
    </row>
    <row r="251" spans="1:2">
      <c r="A251" s="28" t="s">
        <v>759</v>
      </c>
      <c r="B251" s="28" t="s">
        <v>760</v>
      </c>
    </row>
    <row r="252" spans="1:2">
      <c r="A252" s="28" t="s">
        <v>761</v>
      </c>
      <c r="B252" s="28" t="s">
        <v>762</v>
      </c>
    </row>
    <row r="253" spans="1:2">
      <c r="A253" s="28" t="s">
        <v>763</v>
      </c>
      <c r="B253" s="19" t="s">
        <v>764</v>
      </c>
    </row>
    <row r="254" spans="1:2">
      <c r="A254" s="28" t="s">
        <v>765</v>
      </c>
      <c r="B254" s="28" t="s">
        <v>766</v>
      </c>
    </row>
    <row r="255" spans="1:2">
      <c r="A255" s="28" t="s">
        <v>767</v>
      </c>
      <c r="B255" s="28" t="s">
        <v>768</v>
      </c>
    </row>
    <row r="256" spans="1:2">
      <c r="A256" s="28" t="s">
        <v>769</v>
      </c>
      <c r="B256" s="28" t="s">
        <v>770</v>
      </c>
    </row>
    <row r="257" spans="1:6">
      <c r="A257" s="28" t="s">
        <v>771</v>
      </c>
      <c r="B257" s="28" t="s">
        <v>772</v>
      </c>
    </row>
    <row r="258" spans="1:6">
      <c r="A258" s="28" t="s">
        <v>343</v>
      </c>
      <c r="B258" s="28" t="s">
        <v>773</v>
      </c>
    </row>
    <row r="259" spans="1:6">
      <c r="A259" s="28" t="s">
        <v>340</v>
      </c>
      <c r="B259" s="28" t="s">
        <v>774</v>
      </c>
    </row>
    <row r="260" spans="1:6">
      <c r="A260" s="28" t="s">
        <v>775</v>
      </c>
      <c r="B260" s="28" t="s">
        <v>776</v>
      </c>
    </row>
    <row r="261" spans="1:6">
      <c r="A261" s="28" t="s">
        <v>777</v>
      </c>
      <c r="B261" s="28" t="s">
        <v>639</v>
      </c>
    </row>
    <row r="262" spans="1:6">
      <c r="A262" s="28" t="s">
        <v>330</v>
      </c>
      <c r="B262" s="28" t="s">
        <v>778</v>
      </c>
    </row>
    <row r="263" spans="1:6">
      <c r="A263" s="28" t="s">
        <v>779</v>
      </c>
      <c r="B263" s="28" t="s">
        <v>780</v>
      </c>
    </row>
    <row r="264" spans="1:6">
      <c r="A264" s="28" t="s">
        <v>353</v>
      </c>
      <c r="B264" s="28" t="s">
        <v>781</v>
      </c>
    </row>
    <row r="265" spans="1:6">
      <c r="A265" s="28" t="s">
        <v>782</v>
      </c>
      <c r="B265" s="28" t="s">
        <v>783</v>
      </c>
    </row>
    <row r="266" spans="1:6">
      <c r="A266" s="28" t="s">
        <v>210</v>
      </c>
      <c r="B266" s="28" t="s">
        <v>784</v>
      </c>
    </row>
    <row r="267" spans="1:6">
      <c r="A267" s="28" t="s">
        <v>785</v>
      </c>
      <c r="B267" s="28" t="s">
        <v>562</v>
      </c>
    </row>
    <row r="268" spans="1:6">
      <c r="A268" s="28" t="s">
        <v>786</v>
      </c>
      <c r="B268" s="28" t="s">
        <v>787</v>
      </c>
    </row>
    <row r="269" spans="1:6">
      <c r="A269" s="20" t="s">
        <v>304</v>
      </c>
      <c r="B269" s="28" t="s">
        <v>715</v>
      </c>
    </row>
    <row r="270" spans="1:6">
      <c r="A270" s="28" t="s">
        <v>788</v>
      </c>
      <c r="B270" s="28" t="s">
        <v>789</v>
      </c>
      <c r="F270" s="9"/>
    </row>
    <row r="271" spans="1:6">
      <c r="A271" s="28" t="s">
        <v>790</v>
      </c>
      <c r="B271" s="28" t="s">
        <v>791</v>
      </c>
      <c r="F271" s="9"/>
    </row>
    <row r="272" spans="1:6">
      <c r="A272" s="28" t="s">
        <v>792</v>
      </c>
      <c r="B272" s="28" t="s">
        <v>793</v>
      </c>
      <c r="F272" s="14"/>
    </row>
    <row r="273" spans="1:6">
      <c r="A273" s="28" t="s">
        <v>794</v>
      </c>
      <c r="B273" s="28" t="s">
        <v>795</v>
      </c>
      <c r="F273" s="14"/>
    </row>
    <row r="274" spans="1:6">
      <c r="A274" s="28" t="s">
        <v>796</v>
      </c>
      <c r="B274" s="28" t="s">
        <v>797</v>
      </c>
      <c r="F274" s="14"/>
    </row>
    <row r="275" spans="1:6">
      <c r="A275" s="28" t="s">
        <v>798</v>
      </c>
      <c r="B275" s="28" t="s">
        <v>799</v>
      </c>
      <c r="F275" s="14"/>
    </row>
    <row r="276" spans="1:6">
      <c r="A276" s="28" t="s">
        <v>471</v>
      </c>
      <c r="B276" s="28" t="s">
        <v>800</v>
      </c>
      <c r="F276" s="14"/>
    </row>
    <row r="277" spans="1:6">
      <c r="A277" s="28" t="s">
        <v>801</v>
      </c>
      <c r="B277" s="28" t="s">
        <v>802</v>
      </c>
      <c r="F277" s="14"/>
    </row>
    <row r="278" spans="1:6">
      <c r="A278" s="28" t="s">
        <v>803</v>
      </c>
      <c r="B278" s="28" t="s">
        <v>804</v>
      </c>
      <c r="F278" s="14"/>
    </row>
    <row r="279" spans="1:6">
      <c r="A279" s="28" t="s">
        <v>334</v>
      </c>
      <c r="B279" s="28" t="s">
        <v>805</v>
      </c>
      <c r="F279" s="14"/>
    </row>
    <row r="280" spans="1:6">
      <c r="A280" s="28" t="s">
        <v>806</v>
      </c>
      <c r="B280" s="28" t="s">
        <v>807</v>
      </c>
      <c r="F280" s="14"/>
    </row>
    <row r="281" spans="1:6">
      <c r="A281" s="28" t="s">
        <v>808</v>
      </c>
      <c r="B281" s="28" t="s">
        <v>809</v>
      </c>
      <c r="F281" s="14"/>
    </row>
    <row r="282" spans="1:6">
      <c r="A282" s="28" t="s">
        <v>810</v>
      </c>
      <c r="B282" s="28" t="s">
        <v>811</v>
      </c>
      <c r="F282" s="14"/>
    </row>
    <row r="283" spans="1:6">
      <c r="A283" s="28" t="s">
        <v>812</v>
      </c>
      <c r="B283" s="28" t="s">
        <v>813</v>
      </c>
      <c r="F283" s="14"/>
    </row>
    <row r="284" spans="1:6">
      <c r="A284" s="28" t="s">
        <v>255</v>
      </c>
      <c r="B284" s="28" t="s">
        <v>631</v>
      </c>
      <c r="F284" s="14"/>
    </row>
    <row r="285" spans="1:6">
      <c r="A285" s="28" t="s">
        <v>814</v>
      </c>
      <c r="B285" s="28" t="s">
        <v>815</v>
      </c>
      <c r="F285" s="14"/>
    </row>
    <row r="286" spans="1:6">
      <c r="A286" s="28" t="s">
        <v>816</v>
      </c>
      <c r="B286" s="28" t="s">
        <v>817</v>
      </c>
      <c r="F286" s="14"/>
    </row>
    <row r="287" spans="1:6">
      <c r="A287" s="28" t="s">
        <v>818</v>
      </c>
      <c r="B287" s="28" t="s">
        <v>819</v>
      </c>
      <c r="F287" s="14"/>
    </row>
    <row r="288" spans="1:6">
      <c r="A288" s="28" t="s">
        <v>253</v>
      </c>
      <c r="B288" s="28" t="s">
        <v>509</v>
      </c>
      <c r="F288" s="14"/>
    </row>
    <row r="289" spans="1:6">
      <c r="A289" s="28" t="s">
        <v>820</v>
      </c>
      <c r="B289" s="28" t="s">
        <v>821</v>
      </c>
      <c r="F289" s="14"/>
    </row>
    <row r="290" spans="1:6">
      <c r="A290" s="28" t="s">
        <v>301</v>
      </c>
      <c r="B290" s="28" t="s">
        <v>822</v>
      </c>
      <c r="F290" s="14"/>
    </row>
    <row r="291" spans="1:6">
      <c r="A291" s="28" t="s">
        <v>823</v>
      </c>
      <c r="B291" s="28" t="s">
        <v>824</v>
      </c>
    </row>
    <row r="292" spans="1:6">
      <c r="A292" s="28" t="s">
        <v>355</v>
      </c>
      <c r="B292" s="28" t="s">
        <v>825</v>
      </c>
    </row>
    <row r="293" spans="1:6">
      <c r="A293" s="28" t="s">
        <v>291</v>
      </c>
      <c r="B293" s="28" t="s">
        <v>826</v>
      </c>
    </row>
    <row r="294" spans="1:6">
      <c r="A294" s="28" t="s">
        <v>827</v>
      </c>
      <c r="B294" s="28" t="s">
        <v>828</v>
      </c>
    </row>
    <row r="295" spans="1:6">
      <c r="A295" s="28" t="s">
        <v>192</v>
      </c>
      <c r="B295" s="28" t="s">
        <v>778</v>
      </c>
    </row>
    <row r="296" spans="1:6">
      <c r="A296" s="28" t="s">
        <v>829</v>
      </c>
      <c r="B296" s="28" t="s">
        <v>830</v>
      </c>
    </row>
    <row r="297" spans="1:6">
      <c r="A297" s="28" t="s">
        <v>831</v>
      </c>
      <c r="B297" s="28" t="s">
        <v>832</v>
      </c>
    </row>
    <row r="298" spans="1:6">
      <c r="A298" s="28" t="s">
        <v>309</v>
      </c>
      <c r="B298" s="28" t="s">
        <v>511</v>
      </c>
    </row>
    <row r="299" spans="1:6">
      <c r="A299" s="15" t="s">
        <v>173</v>
      </c>
      <c r="B299" s="28" t="s">
        <v>833</v>
      </c>
    </row>
    <row r="300" spans="1:6">
      <c r="A300" s="28" t="s">
        <v>834</v>
      </c>
      <c r="B300" s="28" t="s">
        <v>835</v>
      </c>
    </row>
    <row r="301" spans="1:6">
      <c r="A301" s="28" t="s">
        <v>836</v>
      </c>
      <c r="B301" s="28" t="s">
        <v>639</v>
      </c>
    </row>
    <row r="302" spans="1:6">
      <c r="A302" s="28" t="s">
        <v>837</v>
      </c>
      <c r="B302" s="28" t="s">
        <v>838</v>
      </c>
    </row>
    <row r="303" spans="1:6">
      <c r="A303" s="28" t="s">
        <v>839</v>
      </c>
      <c r="B303" s="28" t="s">
        <v>840</v>
      </c>
    </row>
    <row r="304" spans="1:6">
      <c r="A304" s="28" t="s">
        <v>841</v>
      </c>
      <c r="B304" s="28" t="s">
        <v>842</v>
      </c>
    </row>
    <row r="305" spans="1:2">
      <c r="A305" s="28" t="s">
        <v>103</v>
      </c>
      <c r="B305" s="28" t="s">
        <v>843</v>
      </c>
    </row>
    <row r="306" spans="1:2">
      <c r="A306" s="28" t="s">
        <v>844</v>
      </c>
      <c r="B306" s="28" t="s">
        <v>845</v>
      </c>
    </row>
    <row r="307" spans="1:2">
      <c r="A307" s="28" t="s">
        <v>846</v>
      </c>
      <c r="B307" s="28" t="s">
        <v>847</v>
      </c>
    </row>
    <row r="308" spans="1:2">
      <c r="A308" s="28" t="s">
        <v>238</v>
      </c>
      <c r="B308" s="28" t="s">
        <v>643</v>
      </c>
    </row>
    <row r="309" spans="1:2">
      <c r="A309" s="28" t="s">
        <v>848</v>
      </c>
      <c r="B309" s="28" t="s">
        <v>849</v>
      </c>
    </row>
    <row r="310" spans="1:2">
      <c r="A310" s="28" t="s">
        <v>187</v>
      </c>
      <c r="B310" s="28" t="s">
        <v>850</v>
      </c>
    </row>
    <row r="311" spans="1:2">
      <c r="A311" s="28" t="s">
        <v>168</v>
      </c>
      <c r="B311" s="28" t="s">
        <v>851</v>
      </c>
    </row>
    <row r="312" spans="1:2">
      <c r="A312" s="28" t="s">
        <v>317</v>
      </c>
      <c r="B312" s="28" t="s">
        <v>852</v>
      </c>
    </row>
    <row r="313" spans="1:2">
      <c r="A313" s="16" t="s">
        <v>853</v>
      </c>
      <c r="B313" s="16" t="s">
        <v>854</v>
      </c>
    </row>
    <row r="314" spans="1:2">
      <c r="A314" s="19" t="s">
        <v>855</v>
      </c>
      <c r="B314" s="28" t="s">
        <v>856</v>
      </c>
    </row>
    <row r="315" spans="1:2">
      <c r="A315" s="28" t="s">
        <v>857</v>
      </c>
      <c r="B315" s="28" t="s">
        <v>858</v>
      </c>
    </row>
    <row r="316" spans="1:2">
      <c r="A316" s="28" t="s">
        <v>859</v>
      </c>
      <c r="B316" s="28" t="s">
        <v>702</v>
      </c>
    </row>
    <row r="317" spans="1:2">
      <c r="A317" s="28" t="s">
        <v>860</v>
      </c>
      <c r="B317" s="28" t="s">
        <v>861</v>
      </c>
    </row>
    <row r="318" spans="1:2">
      <c r="A318" s="28" t="s">
        <v>862</v>
      </c>
      <c r="B318" s="28" t="s">
        <v>863</v>
      </c>
    </row>
    <row r="319" spans="1:2">
      <c r="A319" s="28" t="s">
        <v>71</v>
      </c>
      <c r="B319" s="16" t="s">
        <v>417</v>
      </c>
    </row>
    <row r="320" spans="1:2">
      <c r="A320" s="28" t="s">
        <v>438</v>
      </c>
      <c r="B320" s="16" t="s">
        <v>854</v>
      </c>
    </row>
    <row r="321" spans="1:2">
      <c r="A321" s="28" t="s">
        <v>306</v>
      </c>
      <c r="B321" s="28" t="s">
        <v>864</v>
      </c>
    </row>
    <row r="322" spans="1:2">
      <c r="A322" s="28" t="s">
        <v>214</v>
      </c>
      <c r="B322" s="28" t="s">
        <v>641</v>
      </c>
    </row>
    <row r="323" spans="1:2">
      <c r="A323" s="28" t="s">
        <v>184</v>
      </c>
      <c r="B323" s="28" t="s">
        <v>865</v>
      </c>
    </row>
    <row r="324" spans="1:2">
      <c r="A324" s="28" t="s">
        <v>278</v>
      </c>
      <c r="B324" s="28" t="s">
        <v>572</v>
      </c>
    </row>
    <row r="325" spans="1:2">
      <c r="A325" s="28" t="s">
        <v>866</v>
      </c>
      <c r="B325" s="28" t="s">
        <v>750</v>
      </c>
    </row>
    <row r="326" spans="1:2">
      <c r="A326" s="28" t="s">
        <v>867</v>
      </c>
      <c r="B326" s="28" t="s">
        <v>762</v>
      </c>
    </row>
    <row r="327" spans="1:2">
      <c r="A327" s="28" t="s">
        <v>263</v>
      </c>
      <c r="B327" s="28" t="s">
        <v>849</v>
      </c>
    </row>
    <row r="328" spans="1:2">
      <c r="A328" s="28" t="s">
        <v>264</v>
      </c>
      <c r="B328" s="28" t="s">
        <v>585</v>
      </c>
    </row>
    <row r="329" spans="1:2">
      <c r="A329" s="28" t="s">
        <v>868</v>
      </c>
      <c r="B329" s="28" t="s">
        <v>869</v>
      </c>
    </row>
    <row r="330" spans="1:2">
      <c r="A330" s="28" t="s">
        <v>114</v>
      </c>
      <c r="B330" s="16" t="s">
        <v>415</v>
      </c>
    </row>
    <row r="331" spans="1:2">
      <c r="A331" s="28" t="s">
        <v>225</v>
      </c>
      <c r="B331" s="28" t="s">
        <v>870</v>
      </c>
    </row>
    <row r="332" spans="1:2">
      <c r="A332" s="19" t="s">
        <v>871</v>
      </c>
      <c r="B332" s="28" t="s">
        <v>697</v>
      </c>
    </row>
    <row r="333" spans="1:2">
      <c r="A333" s="19" t="s">
        <v>872</v>
      </c>
      <c r="B333" s="28" t="s">
        <v>730</v>
      </c>
    </row>
    <row r="334" spans="1:2">
      <c r="A334" s="28" t="s">
        <v>226</v>
      </c>
      <c r="B334" s="28" t="s">
        <v>873</v>
      </c>
    </row>
    <row r="335" spans="1:2">
      <c r="A335" s="28" t="s">
        <v>268</v>
      </c>
      <c r="B335" s="28" t="s">
        <v>874</v>
      </c>
    </row>
    <row r="336" spans="1:2">
      <c r="A336" s="28" t="s">
        <v>875</v>
      </c>
      <c r="B336" s="28" t="s">
        <v>876</v>
      </c>
    </row>
    <row r="337" spans="1:2">
      <c r="A337" s="19" t="s">
        <v>877</v>
      </c>
      <c r="B337" s="28" t="s">
        <v>878</v>
      </c>
    </row>
    <row r="338" spans="1:2">
      <c r="A338" s="28" t="s">
        <v>879</v>
      </c>
      <c r="B338" s="28" t="s">
        <v>880</v>
      </c>
    </row>
    <row r="339" spans="1:2">
      <c r="A339" s="28" t="s">
        <v>229</v>
      </c>
      <c r="B339" s="28" t="s">
        <v>881</v>
      </c>
    </row>
    <row r="340" spans="1:2">
      <c r="A340" s="28" t="s">
        <v>307</v>
      </c>
      <c r="B340" s="28" t="s">
        <v>882</v>
      </c>
    </row>
    <row r="341" spans="1:2">
      <c r="A341" s="28" t="s">
        <v>883</v>
      </c>
      <c r="B341" s="28" t="s">
        <v>884</v>
      </c>
    </row>
    <row r="342" spans="1:2">
      <c r="A342" s="28" t="s">
        <v>338</v>
      </c>
      <c r="B342" s="28" t="s">
        <v>885</v>
      </c>
    </row>
    <row r="343" spans="1:2">
      <c r="A343" s="28" t="s">
        <v>344</v>
      </c>
      <c r="B343" s="28" t="s">
        <v>886</v>
      </c>
    </row>
    <row r="344" spans="1:2">
      <c r="A344" s="19" t="s">
        <v>887</v>
      </c>
      <c r="B344" s="19" t="s">
        <v>888</v>
      </c>
    </row>
    <row r="345" spans="1:2">
      <c r="A345" s="19" t="s">
        <v>889</v>
      </c>
      <c r="B345" s="19" t="s">
        <v>890</v>
      </c>
    </row>
    <row r="346" spans="1:2">
      <c r="A346" s="19" t="s">
        <v>205</v>
      </c>
      <c r="B346" s="19" t="s">
        <v>891</v>
      </c>
    </row>
    <row r="347" spans="1:2">
      <c r="A347" s="19" t="s">
        <v>892</v>
      </c>
      <c r="B347" s="19" t="s">
        <v>893</v>
      </c>
    </row>
    <row r="348" spans="1:2">
      <c r="A348" s="19" t="s">
        <v>894</v>
      </c>
      <c r="B348" s="19" t="s">
        <v>895</v>
      </c>
    </row>
    <row r="349" spans="1:2">
      <c r="A349" s="19" t="s">
        <v>896</v>
      </c>
      <c r="B349" s="19" t="s">
        <v>897</v>
      </c>
    </row>
    <row r="350" spans="1:2">
      <c r="A350" s="19" t="s">
        <v>339</v>
      </c>
      <c r="B350" s="19" t="s">
        <v>898</v>
      </c>
    </row>
    <row r="351" spans="1:2">
      <c r="A351" s="19" t="s">
        <v>899</v>
      </c>
      <c r="B351" s="19" t="s">
        <v>900</v>
      </c>
    </row>
    <row r="352" spans="1:2">
      <c r="A352" s="19" t="s">
        <v>523</v>
      </c>
      <c r="B352" s="19" t="s">
        <v>524</v>
      </c>
    </row>
    <row r="353" spans="1:2">
      <c r="A353" s="19" t="s">
        <v>901</v>
      </c>
      <c r="B353" s="19" t="s">
        <v>902</v>
      </c>
    </row>
    <row r="354" spans="1:2">
      <c r="A354" s="19" t="s">
        <v>903</v>
      </c>
      <c r="B354" s="19" t="s">
        <v>693</v>
      </c>
    </row>
    <row r="355" spans="1:2">
      <c r="A355" s="19" t="s">
        <v>190</v>
      </c>
      <c r="B355" s="19" t="s">
        <v>890</v>
      </c>
    </row>
    <row r="356" spans="1:2">
      <c r="A356" s="19" t="s">
        <v>904</v>
      </c>
      <c r="B356" s="19" t="s">
        <v>793</v>
      </c>
    </row>
    <row r="357" spans="1:2">
      <c r="A357" s="19" t="s">
        <v>905</v>
      </c>
      <c r="B357" s="19" t="s">
        <v>819</v>
      </c>
    </row>
    <row r="358" spans="1:2">
      <c r="A358" s="19" t="s">
        <v>146</v>
      </c>
      <c r="B358" s="19" t="s">
        <v>906</v>
      </c>
    </row>
    <row r="359" spans="1:2">
      <c r="A359" s="19" t="s">
        <v>907</v>
      </c>
      <c r="B359" s="19" t="s">
        <v>809</v>
      </c>
    </row>
    <row r="360" spans="1:2">
      <c r="A360" s="19" t="s">
        <v>908</v>
      </c>
      <c r="B360" s="19" t="s">
        <v>906</v>
      </c>
    </row>
    <row r="361" spans="1:2">
      <c r="A361" s="19" t="s">
        <v>909</v>
      </c>
      <c r="B361" s="19" t="s">
        <v>824</v>
      </c>
    </row>
    <row r="362" spans="1:2">
      <c r="A362" s="19" t="s">
        <v>296</v>
      </c>
      <c r="B362" s="19" t="s">
        <v>910</v>
      </c>
    </row>
    <row r="363" spans="1:2">
      <c r="A363" s="19" t="s">
        <v>782</v>
      </c>
      <c r="B363" s="19" t="s">
        <v>783</v>
      </c>
    </row>
    <row r="364" spans="1:2">
      <c r="A364" s="19" t="s">
        <v>644</v>
      </c>
      <c r="B364" s="19" t="s">
        <v>645</v>
      </c>
    </row>
    <row r="365" spans="1:2">
      <c r="A365" s="52" t="s">
        <v>767</v>
      </c>
      <c r="B365" s="28" t="s">
        <v>768</v>
      </c>
    </row>
    <row r="366" spans="1:2">
      <c r="A366" s="55" t="s">
        <v>254</v>
      </c>
      <c r="B366" s="28" t="s">
        <v>911</v>
      </c>
    </row>
    <row r="367" spans="1:2">
      <c r="A367" s="19" t="s">
        <v>236</v>
      </c>
      <c r="B367" s="28" t="s">
        <v>912</v>
      </c>
    </row>
    <row r="368" spans="1:2">
      <c r="A368" s="19" t="s">
        <v>286</v>
      </c>
      <c r="B368" s="28" t="s">
        <v>913</v>
      </c>
    </row>
    <row r="369" spans="1:2">
      <c r="A369" s="52" t="s">
        <v>333</v>
      </c>
      <c r="B369" s="28" t="s">
        <v>914</v>
      </c>
    </row>
    <row r="370" spans="1:2">
      <c r="A370" s="52" t="s">
        <v>915</v>
      </c>
      <c r="B370" s="28" t="s">
        <v>916</v>
      </c>
    </row>
    <row r="371" spans="1:2">
      <c r="A371" s="52" t="s">
        <v>917</v>
      </c>
      <c r="B371" s="28" t="s">
        <v>918</v>
      </c>
    </row>
    <row r="372" spans="1:2">
      <c r="A372" s="52" t="s">
        <v>146</v>
      </c>
      <c r="B372" s="28" t="s">
        <v>906</v>
      </c>
    </row>
    <row r="373" spans="1:2">
      <c r="A373" s="52" t="s">
        <v>193</v>
      </c>
      <c r="B373" s="28" t="s">
        <v>919</v>
      </c>
    </row>
    <row r="374" spans="1:2">
      <c r="A374" s="52" t="s">
        <v>306</v>
      </c>
      <c r="B374" s="28" t="s">
        <v>864</v>
      </c>
    </row>
    <row r="375" spans="1:2">
      <c r="A375" s="52" t="s">
        <v>128</v>
      </c>
      <c r="B375" s="28" t="s">
        <v>920</v>
      </c>
    </row>
    <row r="376" spans="1:2">
      <c r="A376" s="52" t="s">
        <v>311</v>
      </c>
      <c r="B376" s="28" t="s">
        <v>921</v>
      </c>
    </row>
    <row r="377" spans="1:2">
      <c r="A377" s="52" t="s">
        <v>351</v>
      </c>
      <c r="B377" s="28" t="s">
        <v>922</v>
      </c>
    </row>
    <row r="378" spans="1:2">
      <c r="A378" s="55" t="s">
        <v>803</v>
      </c>
      <c r="B378" s="28" t="s">
        <v>804</v>
      </c>
    </row>
    <row r="379" spans="1:2">
      <c r="A379" s="52" t="s">
        <v>923</v>
      </c>
      <c r="B379" s="28" t="s">
        <v>924</v>
      </c>
    </row>
    <row r="380" spans="1:2">
      <c r="A380" s="52" t="s">
        <v>336</v>
      </c>
      <c r="B380" s="28" t="s">
        <v>925</v>
      </c>
    </row>
    <row r="381" spans="1:2">
      <c r="A381" s="52" t="s">
        <v>926</v>
      </c>
      <c r="B381" s="28" t="s">
        <v>927</v>
      </c>
    </row>
    <row r="382" spans="1:2">
      <c r="A382" s="19" t="s">
        <v>903</v>
      </c>
      <c r="B382" s="28" t="s">
        <v>693</v>
      </c>
    </row>
    <row r="383" spans="1:2">
      <c r="A383" s="52" t="s">
        <v>904</v>
      </c>
      <c r="B383" s="28" t="s">
        <v>793</v>
      </c>
    </row>
    <row r="384" spans="1:2">
      <c r="A384" s="113" t="s">
        <v>231</v>
      </c>
      <c r="B384" s="28" t="s">
        <v>928</v>
      </c>
    </row>
    <row r="385" spans="1:2">
      <c r="A385" s="113" t="s">
        <v>165</v>
      </c>
      <c r="B385" s="28" t="s">
        <v>929</v>
      </c>
    </row>
    <row r="386" spans="1:2">
      <c r="A386" s="111" t="s">
        <v>203</v>
      </c>
      <c r="B386" s="28" t="s">
        <v>930</v>
      </c>
    </row>
    <row r="387" spans="1:2">
      <c r="A387" s="113" t="s">
        <v>931</v>
      </c>
      <c r="B387" s="28" t="s">
        <v>932</v>
      </c>
    </row>
    <row r="388" spans="1:2">
      <c r="A388" s="111" t="s">
        <v>933</v>
      </c>
      <c r="B388" s="28" t="s">
        <v>934</v>
      </c>
    </row>
    <row r="389" spans="1:2">
      <c r="A389" s="113" t="s">
        <v>177</v>
      </c>
      <c r="B389" s="28" t="s">
        <v>935</v>
      </c>
    </row>
    <row r="390" spans="1:2">
      <c r="A390" s="113" t="s">
        <v>240</v>
      </c>
      <c r="B390" s="28" t="s">
        <v>936</v>
      </c>
    </row>
    <row r="391" spans="1:2">
      <c r="A391" s="111" t="s">
        <v>353</v>
      </c>
      <c r="B391" s="28" t="s">
        <v>781</v>
      </c>
    </row>
    <row r="392" spans="1:2">
      <c r="A392" s="113" t="s">
        <v>786</v>
      </c>
      <c r="B392" s="28" t="s">
        <v>787</v>
      </c>
    </row>
    <row r="393" spans="1:2">
      <c r="A393" s="111" t="s">
        <v>937</v>
      </c>
      <c r="B393" s="28" t="s">
        <v>938</v>
      </c>
    </row>
    <row r="394" spans="1:2">
      <c r="A394" s="113" t="s">
        <v>189</v>
      </c>
      <c r="B394" s="28" t="s">
        <v>939</v>
      </c>
    </row>
    <row r="395" spans="1:2">
      <c r="A395" s="111" t="s">
        <v>940</v>
      </c>
      <c r="B395" s="28" t="s">
        <v>941</v>
      </c>
    </row>
    <row r="396" spans="1:2">
      <c r="A396" s="113" t="s">
        <v>942</v>
      </c>
      <c r="B396" s="28" t="s">
        <v>943</v>
      </c>
    </row>
    <row r="397" spans="1:2">
      <c r="A397" s="111" t="s">
        <v>250</v>
      </c>
      <c r="B397" s="28" t="s">
        <v>944</v>
      </c>
    </row>
    <row r="398" spans="1:2">
      <c r="A398" s="113" t="s">
        <v>945</v>
      </c>
      <c r="B398" s="28" t="s">
        <v>869</v>
      </c>
    </row>
    <row r="399" spans="1:2">
      <c r="A399" s="109" t="s">
        <v>350</v>
      </c>
      <c r="B399" s="28" t="s">
        <v>946</v>
      </c>
    </row>
    <row r="400" spans="1:2">
      <c r="A400" s="113" t="s">
        <v>504</v>
      </c>
      <c r="B400" t="s">
        <v>505</v>
      </c>
    </row>
    <row r="401" spans="1:5">
      <c r="A401" s="55" t="s">
        <v>131</v>
      </c>
      <c r="B401" t="s">
        <v>947</v>
      </c>
    </row>
    <row r="402" spans="1:5">
      <c r="A402" s="55" t="s">
        <v>948</v>
      </c>
      <c r="B402" t="s">
        <v>949</v>
      </c>
    </row>
    <row r="403" spans="1:5">
      <c r="A403" s="109" t="s">
        <v>132</v>
      </c>
      <c r="B403" t="s">
        <v>950</v>
      </c>
    </row>
    <row r="404" spans="1:5">
      <c r="A404" s="109" t="s">
        <v>951</v>
      </c>
      <c r="B404" t="s">
        <v>952</v>
      </c>
    </row>
    <row r="405" spans="1:5">
      <c r="A405" s="55" t="s">
        <v>204</v>
      </c>
      <c r="B405" t="s">
        <v>579</v>
      </c>
    </row>
    <row r="406" spans="1:5">
      <c r="A406" s="229" t="s">
        <v>316</v>
      </c>
      <c r="B406" t="s">
        <v>953</v>
      </c>
    </row>
    <row r="407" spans="1:5">
      <c r="A407" s="229" t="s">
        <v>954</v>
      </c>
      <c r="B407" t="s">
        <v>955</v>
      </c>
    </row>
    <row r="408" spans="1:5">
      <c r="A408" s="229" t="s">
        <v>194</v>
      </c>
      <c r="B408" t="s">
        <v>956</v>
      </c>
    </row>
    <row r="409" spans="1:5">
      <c r="A409" s="229" t="s">
        <v>208</v>
      </c>
      <c r="B409" t="s">
        <v>957</v>
      </c>
    </row>
    <row r="410" spans="1:5">
      <c r="A410" s="229" t="s">
        <v>285</v>
      </c>
      <c r="B410" t="s">
        <v>958</v>
      </c>
    </row>
    <row r="411" spans="1:5">
      <c r="A411" s="229" t="s">
        <v>211</v>
      </c>
      <c r="B411" t="s">
        <v>891</v>
      </c>
    </row>
    <row r="412" spans="1:5">
      <c r="A412" s="229" t="s">
        <v>959</v>
      </c>
      <c r="B412" t="s">
        <v>960</v>
      </c>
    </row>
    <row r="413" spans="1:5">
      <c r="A413" s="229" t="s">
        <v>719</v>
      </c>
      <c r="B413" t="s">
        <v>720</v>
      </c>
      <c r="E413"/>
    </row>
    <row r="414" spans="1:5">
      <c r="A414" s="229" t="s">
        <v>218</v>
      </c>
      <c r="B414" t="s">
        <v>721</v>
      </c>
    </row>
    <row r="415" spans="1:5">
      <c r="A415" s="229" t="s">
        <v>747</v>
      </c>
      <c r="B415" t="s">
        <v>748</v>
      </c>
    </row>
    <row r="416" spans="1:5">
      <c r="A416" s="229" t="s">
        <v>315</v>
      </c>
      <c r="B416" t="s">
        <v>961</v>
      </c>
    </row>
    <row r="417" spans="1:2">
      <c r="A417" s="229" t="s">
        <v>323</v>
      </c>
      <c r="B417" t="s">
        <v>783</v>
      </c>
    </row>
    <row r="418" spans="1:2">
      <c r="A418" s="229" t="s">
        <v>248</v>
      </c>
      <c r="B418" t="s">
        <v>943</v>
      </c>
    </row>
    <row r="419" spans="1:2">
      <c r="A419" s="229" t="s">
        <v>962</v>
      </c>
      <c r="B419" t="s">
        <v>963</v>
      </c>
    </row>
    <row r="420" spans="1:2">
      <c r="A420" s="229" t="s">
        <v>346</v>
      </c>
      <c r="B420" t="s">
        <v>964</v>
      </c>
    </row>
    <row r="421" spans="1:2">
      <c r="A421" s="229" t="s">
        <v>348</v>
      </c>
      <c r="B421" t="s">
        <v>965</v>
      </c>
    </row>
    <row r="422" spans="1:2">
      <c r="A422" s="229" t="s">
        <v>816</v>
      </c>
      <c r="B422" t="s">
        <v>817</v>
      </c>
    </row>
    <row r="423" spans="1:2">
      <c r="A423" s="229" t="s">
        <v>152</v>
      </c>
      <c r="B423" t="s">
        <v>966</v>
      </c>
    </row>
    <row r="424" spans="1:2">
      <c r="A424" s="229" t="s">
        <v>967</v>
      </c>
      <c r="B424" t="s">
        <v>958</v>
      </c>
    </row>
    <row r="425" spans="1:2">
      <c r="A425" s="229" t="s">
        <v>238</v>
      </c>
      <c r="B425" t="s">
        <v>643</v>
      </c>
    </row>
    <row r="426" spans="1:2">
      <c r="A426" s="28" t="s">
        <v>968</v>
      </c>
      <c r="B426" s="55" t="s">
        <v>969</v>
      </c>
    </row>
    <row r="427" spans="1:2">
      <c r="A427" s="28"/>
      <c r="B427" s="55"/>
    </row>
    <row r="428" spans="1:2">
      <c r="A428" s="28" t="s">
        <v>134</v>
      </c>
      <c r="B428" s="55" t="s">
        <v>970</v>
      </c>
    </row>
    <row r="429" spans="1:2">
      <c r="A429" s="28" t="s">
        <v>135</v>
      </c>
      <c r="B429" s="55" t="s">
        <v>971</v>
      </c>
    </row>
    <row r="430" spans="1:2">
      <c r="A430" s="28" t="s">
        <v>136</v>
      </c>
      <c r="B430" s="55" t="s">
        <v>972</v>
      </c>
    </row>
    <row r="431" spans="1:2">
      <c r="A431" s="28" t="s">
        <v>355</v>
      </c>
      <c r="B431" s="55" t="s">
        <v>973</v>
      </c>
    </row>
    <row r="432" spans="1:2">
      <c r="A432" s="231" t="s">
        <v>974</v>
      </c>
      <c r="B432" s="55" t="s">
        <v>975</v>
      </c>
    </row>
    <row r="433" spans="1:2">
      <c r="A433" s="231" t="s">
        <v>133</v>
      </c>
      <c r="B433" s="55" t="s">
        <v>976</v>
      </c>
    </row>
    <row r="434" spans="1:2">
      <c r="A434" s="230" t="s">
        <v>271</v>
      </c>
      <c r="B434" s="55" t="s">
        <v>977</v>
      </c>
    </row>
    <row r="435" spans="1:2">
      <c r="A435" s="231" t="s">
        <v>329</v>
      </c>
      <c r="B435" s="55" t="s">
        <v>978</v>
      </c>
    </row>
    <row r="436" spans="1:2">
      <c r="A436" s="231" t="s">
        <v>281</v>
      </c>
      <c r="B436" s="55" t="s">
        <v>979</v>
      </c>
    </row>
    <row r="437" spans="1:2">
      <c r="A437" s="230" t="s">
        <v>347</v>
      </c>
      <c r="B437" s="55" t="s">
        <v>980</v>
      </c>
    </row>
    <row r="438" spans="1:2">
      <c r="A438" s="231" t="s">
        <v>298</v>
      </c>
      <c r="B438" s="55" t="s">
        <v>978</v>
      </c>
    </row>
    <row r="439" spans="1:2">
      <c r="A439" s="230" t="s">
        <v>145</v>
      </c>
      <c r="B439" s="55" t="s">
        <v>981</v>
      </c>
    </row>
    <row r="440" spans="1:2">
      <c r="A440" s="231" t="s">
        <v>982</v>
      </c>
      <c r="B440" s="55" t="s">
        <v>983</v>
      </c>
    </row>
    <row r="441" spans="1:2">
      <c r="A441" s="231" t="s">
        <v>984</v>
      </c>
      <c r="B441" s="55" t="s">
        <v>985</v>
      </c>
    </row>
    <row r="442" spans="1:2">
      <c r="A442" s="230" t="s">
        <v>986</v>
      </c>
      <c r="B442" s="55" t="s">
        <v>987</v>
      </c>
    </row>
    <row r="443" spans="1:2">
      <c r="A443" s="231" t="s">
        <v>337</v>
      </c>
      <c r="B443" s="55" t="s">
        <v>988</v>
      </c>
    </row>
    <row r="444" spans="1:2">
      <c r="A444" s="230" t="s">
        <v>354</v>
      </c>
      <c r="B444" s="55" t="s">
        <v>989</v>
      </c>
    </row>
    <row r="445" spans="1:2">
      <c r="A445" s="231" t="s">
        <v>328</v>
      </c>
      <c r="B445" s="55" t="s">
        <v>990</v>
      </c>
    </row>
    <row r="446" spans="1:2">
      <c r="A446" s="242" t="s">
        <v>860</v>
      </c>
      <c r="B446" s="55" t="s">
        <v>861</v>
      </c>
    </row>
    <row r="447" spans="1:2">
      <c r="A447" s="241" t="s">
        <v>112</v>
      </c>
      <c r="B447" s="55" t="s">
        <v>991</v>
      </c>
    </row>
    <row r="448" spans="1:2">
      <c r="A448" s="241" t="s">
        <v>200</v>
      </c>
      <c r="B448" s="55" t="s">
        <v>537</v>
      </c>
    </row>
    <row r="449" spans="1:2">
      <c r="A449" s="55" t="s">
        <v>232</v>
      </c>
      <c r="B449" s="55" t="s">
        <v>581</v>
      </c>
    </row>
    <row r="450" spans="1:2">
      <c r="A450" s="241" t="s">
        <v>252</v>
      </c>
      <c r="B450" s="55" t="s">
        <v>630</v>
      </c>
    </row>
    <row r="451" spans="1:2">
      <c r="A451" s="241" t="s">
        <v>163</v>
      </c>
      <c r="B451" s="55" t="s">
        <v>992</v>
      </c>
    </row>
    <row r="452" spans="1:2">
      <c r="A452" s="241" t="s">
        <v>167</v>
      </c>
      <c r="B452" s="55" t="s">
        <v>993</v>
      </c>
    </row>
    <row r="453" spans="1:2">
      <c r="A453" s="242" t="s">
        <v>196</v>
      </c>
      <c r="B453" s="55" t="s">
        <v>994</v>
      </c>
    </row>
    <row r="454" spans="1:2">
      <c r="A454" s="242" t="s">
        <v>229</v>
      </c>
      <c r="B454" s="242" t="s">
        <v>881</v>
      </c>
    </row>
    <row r="455" spans="1:2">
      <c r="A455" s="241" t="s">
        <v>995</v>
      </c>
      <c r="B455" s="55" t="s">
        <v>996</v>
      </c>
    </row>
    <row r="456" spans="1:2">
      <c r="A456" s="242" t="s">
        <v>269</v>
      </c>
      <c r="B456" s="55" t="s">
        <v>997</v>
      </c>
    </row>
    <row r="457" spans="1:2">
      <c r="A457" s="241" t="s">
        <v>297</v>
      </c>
      <c r="B457" s="55" t="s">
        <v>998</v>
      </c>
    </row>
    <row r="458" spans="1:2">
      <c r="A458" s="242" t="s">
        <v>999</v>
      </c>
      <c r="B458" s="55" t="s">
        <v>1000</v>
      </c>
    </row>
    <row r="459" spans="1:2">
      <c r="A459" s="241" t="s">
        <v>169</v>
      </c>
      <c r="B459" s="55" t="s">
        <v>1001</v>
      </c>
    </row>
    <row r="460" spans="1:2">
      <c r="A460" s="242" t="s">
        <v>206</v>
      </c>
      <c r="B460" s="55" t="s">
        <v>1002</v>
      </c>
    </row>
    <row r="461" spans="1:2">
      <c r="A461" s="241" t="s">
        <v>256</v>
      </c>
      <c r="B461" s="55" t="s">
        <v>1003</v>
      </c>
    </row>
    <row r="462" spans="1:2">
      <c r="A462" s="241" t="s">
        <v>234</v>
      </c>
      <c r="B462" s="55" t="s">
        <v>1004</v>
      </c>
    </row>
    <row r="463" spans="1:2">
      <c r="A463" s="242" t="s">
        <v>213</v>
      </c>
      <c r="B463" s="55" t="s">
        <v>1005</v>
      </c>
    </row>
    <row r="464" spans="1:2">
      <c r="A464" s="241" t="s">
        <v>288</v>
      </c>
      <c r="B464" s="55" t="s">
        <v>1006</v>
      </c>
    </row>
    <row r="465" spans="1:2">
      <c r="A465" s="242" t="s">
        <v>216</v>
      </c>
      <c r="B465" s="55" t="s">
        <v>660</v>
      </c>
    </row>
    <row r="466" spans="1:2">
      <c r="A466" s="242" t="s">
        <v>275</v>
      </c>
      <c r="B466" s="55" t="s">
        <v>1007</v>
      </c>
    </row>
    <row r="467" spans="1:2">
      <c r="A467" s="241" t="s">
        <v>217</v>
      </c>
      <c r="B467" s="55" t="s">
        <v>1008</v>
      </c>
    </row>
    <row r="468" spans="1:2">
      <c r="A468" s="242" t="s">
        <v>342</v>
      </c>
      <c r="B468" s="55" t="s">
        <v>1009</v>
      </c>
    </row>
    <row r="469" spans="1:2">
      <c r="A469" s="242" t="s">
        <v>276</v>
      </c>
      <c r="B469" s="55" t="s">
        <v>1010</v>
      </c>
    </row>
    <row r="470" spans="1:2">
      <c r="A470" s="241" t="s">
        <v>290</v>
      </c>
      <c r="B470" s="55" t="s">
        <v>1011</v>
      </c>
    </row>
    <row r="471" spans="1:2">
      <c r="A471" s="242" t="s">
        <v>627</v>
      </c>
      <c r="B471" s="55" t="s">
        <v>1012</v>
      </c>
    </row>
    <row r="472" spans="1:2">
      <c r="A472" s="242" t="s">
        <v>352</v>
      </c>
      <c r="B472" s="55" t="s">
        <v>702</v>
      </c>
    </row>
    <row r="473" spans="1:2">
      <c r="A473" s="242" t="s">
        <v>137</v>
      </c>
      <c r="B473" s="55" t="s">
        <v>1013</v>
      </c>
    </row>
    <row r="474" spans="1:2">
      <c r="A474" s="242" t="s">
        <v>140</v>
      </c>
      <c r="B474" s="55" t="s">
        <v>1014</v>
      </c>
    </row>
    <row r="475" spans="1:2">
      <c r="A475" s="241" t="s">
        <v>144</v>
      </c>
      <c r="B475" s="55" t="s">
        <v>1015</v>
      </c>
    </row>
    <row r="476" spans="1:2">
      <c r="A476" s="242" t="s">
        <v>1016</v>
      </c>
      <c r="B476" s="55" t="s">
        <v>1017</v>
      </c>
    </row>
    <row r="477" spans="1:2">
      <c r="A477" s="241" t="s">
        <v>142</v>
      </c>
      <c r="B477" s="55" t="s">
        <v>1018</v>
      </c>
    </row>
    <row r="478" spans="1:2">
      <c r="A478" s="241" t="s">
        <v>113</v>
      </c>
      <c r="B478" s="55" t="s">
        <v>462</v>
      </c>
    </row>
    <row r="479" spans="1:2">
      <c r="A479" s="241" t="s">
        <v>138</v>
      </c>
      <c r="B479" s="55" t="s">
        <v>1019</v>
      </c>
    </row>
    <row r="480" spans="1:2">
      <c r="A480" s="241" t="s">
        <v>141</v>
      </c>
      <c r="B480" s="55" t="s">
        <v>1020</v>
      </c>
    </row>
    <row r="481" spans="1:2">
      <c r="A481" s="241" t="s">
        <v>145</v>
      </c>
      <c r="B481" s="55" t="s">
        <v>1021</v>
      </c>
    </row>
    <row r="482" spans="1:2">
      <c r="A482" s="241" t="s">
        <v>139</v>
      </c>
      <c r="B482" s="55" t="s">
        <v>1022</v>
      </c>
    </row>
    <row r="483" spans="1:2">
      <c r="A483" s="241" t="s">
        <v>143</v>
      </c>
      <c r="B483" s="55" t="s">
        <v>1023</v>
      </c>
    </row>
    <row r="484" spans="1:2">
      <c r="A484" s="242" t="s">
        <v>146</v>
      </c>
      <c r="B484" s="55" t="s">
        <v>1024</v>
      </c>
    </row>
    <row r="485" spans="1:2">
      <c r="A485" s="241" t="s">
        <v>244</v>
      </c>
      <c r="B485" s="55" t="s">
        <v>1025</v>
      </c>
    </row>
    <row r="486" spans="1:2" ht="16.149999999999999" thickBot="1">
      <c r="A486" s="245" t="s">
        <v>222</v>
      </c>
      <c r="B486" s="246" t="s">
        <v>566</v>
      </c>
    </row>
    <row r="487" spans="1:2" ht="16.149999999999999" thickBot="1">
      <c r="A487" s="245" t="s">
        <v>293</v>
      </c>
      <c r="B487" s="246" t="s">
        <v>568</v>
      </c>
    </row>
    <row r="488" spans="1:2" ht="16.149999999999999" thickBot="1">
      <c r="A488" s="247" t="s">
        <v>245</v>
      </c>
      <c r="B488" s="246" t="s">
        <v>583</v>
      </c>
    </row>
    <row r="489" spans="1:2" ht="16.149999999999999" thickBot="1">
      <c r="A489" s="248" t="s">
        <v>264</v>
      </c>
      <c r="B489" s="246" t="s">
        <v>585</v>
      </c>
    </row>
    <row r="490" spans="1:2" ht="16.149999999999999" thickBot="1">
      <c r="A490" s="245" t="s">
        <v>303</v>
      </c>
      <c r="B490" s="246" t="s">
        <v>924</v>
      </c>
    </row>
    <row r="491" spans="1:2">
      <c r="A491" s="242" t="s">
        <v>247</v>
      </c>
      <c r="B491" s="55" t="s">
        <v>1026</v>
      </c>
    </row>
    <row r="492" spans="1:2">
      <c r="A492" s="242" t="s">
        <v>314</v>
      </c>
      <c r="B492" s="55" t="s">
        <v>1027</v>
      </c>
    </row>
    <row r="493" spans="1:2">
      <c r="A493" s="242" t="s">
        <v>283</v>
      </c>
      <c r="B493" s="55" t="s">
        <v>1028</v>
      </c>
    </row>
    <row r="494" spans="1:2">
      <c r="A494" s="242" t="s">
        <v>1029</v>
      </c>
      <c r="B494" s="55" t="s">
        <v>768</v>
      </c>
    </row>
    <row r="495" spans="1:2">
      <c r="A495" s="242" t="s">
        <v>267</v>
      </c>
      <c r="B495" s="55" t="s">
        <v>1030</v>
      </c>
    </row>
    <row r="496" spans="1:2">
      <c r="A496" s="242" t="s">
        <v>1031</v>
      </c>
      <c r="B496" s="55" t="s">
        <v>1000</v>
      </c>
    </row>
    <row r="497" spans="1:2">
      <c r="A497" s="242" t="s">
        <v>228</v>
      </c>
      <c r="B497" s="55" t="s">
        <v>1032</v>
      </c>
    </row>
    <row r="498" spans="1:2">
      <c r="A498" s="242" t="s">
        <v>341</v>
      </c>
      <c r="B498" s="55" t="s">
        <v>1033</v>
      </c>
    </row>
    <row r="499" spans="1:2">
      <c r="A499" s="258" t="s">
        <v>149</v>
      </c>
      <c r="B499" s="55" t="s">
        <v>1034</v>
      </c>
    </row>
    <row r="500" spans="1:2">
      <c r="A500" s="257" t="s">
        <v>488</v>
      </c>
      <c r="B500" s="55" t="s">
        <v>1035</v>
      </c>
    </row>
    <row r="501" spans="1:2">
      <c r="A501" s="257" t="s">
        <v>283</v>
      </c>
      <c r="B501" s="55" t="s">
        <v>1036</v>
      </c>
    </row>
    <row r="502" spans="1:2">
      <c r="A502" s="257" t="s">
        <v>220</v>
      </c>
      <c r="B502" s="55" t="s">
        <v>1037</v>
      </c>
    </row>
    <row r="503" spans="1:2">
      <c r="A503" s="258" t="s">
        <v>223</v>
      </c>
      <c r="B503" s="55" t="s">
        <v>1038</v>
      </c>
    </row>
    <row r="504" spans="1:2">
      <c r="A504" s="257" t="s">
        <v>1039</v>
      </c>
      <c r="B504" s="55" t="s">
        <v>1040</v>
      </c>
    </row>
    <row r="505" spans="1:2">
      <c r="A505" s="258" t="s">
        <v>147</v>
      </c>
      <c r="B505" s="55" t="s">
        <v>1041</v>
      </c>
    </row>
    <row r="506" spans="1:2">
      <c r="A506" s="258" t="s">
        <v>237</v>
      </c>
      <c r="B506" s="55" t="s">
        <v>1042</v>
      </c>
    </row>
    <row r="507" spans="1:2">
      <c r="A507" s="258" t="s">
        <v>170</v>
      </c>
      <c r="B507" s="55" t="s">
        <v>1043</v>
      </c>
    </row>
    <row r="508" spans="1:2">
      <c r="A508" s="257" t="s">
        <v>178</v>
      </c>
      <c r="B508" s="55" t="s">
        <v>1044</v>
      </c>
    </row>
    <row r="509" spans="1:2">
      <c r="A509" s="258" t="s">
        <v>224</v>
      </c>
      <c r="B509" s="55" t="s">
        <v>1045</v>
      </c>
    </row>
    <row r="510" spans="1:2">
      <c r="A510" s="257" t="s">
        <v>197</v>
      </c>
      <c r="B510" s="55" t="s">
        <v>1046</v>
      </c>
    </row>
    <row r="511" spans="1:2">
      <c r="A511" s="258" t="s">
        <v>186</v>
      </c>
      <c r="B511" s="55" t="s">
        <v>1047</v>
      </c>
    </row>
    <row r="512" spans="1:2">
      <c r="A512" s="257" t="s">
        <v>179</v>
      </c>
      <c r="B512" s="55" t="s">
        <v>1048</v>
      </c>
    </row>
    <row r="513" spans="1:2">
      <c r="A513" s="257" t="s">
        <v>239</v>
      </c>
      <c r="B513" s="55" t="s">
        <v>1049</v>
      </c>
    </row>
    <row r="514" spans="1:2">
      <c r="A514" s="257" t="s">
        <v>279</v>
      </c>
      <c r="B514" s="55" t="s">
        <v>1050</v>
      </c>
    </row>
    <row r="515" spans="1:2">
      <c r="A515" s="258" t="s">
        <v>284</v>
      </c>
      <c r="B515" s="55" t="s">
        <v>1051</v>
      </c>
    </row>
    <row r="516" spans="1:2">
      <c r="A516" s="258" t="s">
        <v>153</v>
      </c>
      <c r="B516" s="55" t="s">
        <v>1052</v>
      </c>
    </row>
    <row r="517" spans="1:2">
      <c r="A517" s="55" t="s">
        <v>152</v>
      </c>
      <c r="B517" s="55" t="s">
        <v>1053</v>
      </c>
    </row>
    <row r="518" spans="1:2">
      <c r="A518" s="258" t="s">
        <v>258</v>
      </c>
      <c r="B518" s="55" t="s">
        <v>1054</v>
      </c>
    </row>
    <row r="519" spans="1:2">
      <c r="A519" s="258" t="s">
        <v>324</v>
      </c>
      <c r="B519" s="55" t="s">
        <v>1055</v>
      </c>
    </row>
    <row r="520" spans="1:2">
      <c r="A520" s="257" t="s">
        <v>243</v>
      </c>
      <c r="B520" s="55" t="s">
        <v>1056</v>
      </c>
    </row>
    <row r="521" spans="1:2">
      <c r="A521" s="258" t="s">
        <v>295</v>
      </c>
      <c r="B521" s="55" t="s">
        <v>1057</v>
      </c>
    </row>
    <row r="522" spans="1:2">
      <c r="A522" s="257" t="s">
        <v>259</v>
      </c>
      <c r="B522" s="55" t="s">
        <v>1058</v>
      </c>
    </row>
    <row r="523" spans="1:2">
      <c r="A523" s="258" t="s">
        <v>349</v>
      </c>
      <c r="B523" s="55" t="s">
        <v>1059</v>
      </c>
    </row>
    <row r="524" spans="1:2">
      <c r="A524" s="257" t="s">
        <v>150</v>
      </c>
      <c r="B524" s="55" t="s">
        <v>1034</v>
      </c>
    </row>
    <row r="525" spans="1:2">
      <c r="A525" s="258" t="s">
        <v>221</v>
      </c>
      <c r="B525" s="55" t="s">
        <v>1060</v>
      </c>
    </row>
    <row r="526" spans="1:2">
      <c r="A526" s="257" t="s">
        <v>209</v>
      </c>
      <c r="B526" s="55" t="s">
        <v>1061</v>
      </c>
    </row>
    <row r="527" spans="1:2">
      <c r="A527" s="257" t="s">
        <v>289</v>
      </c>
      <c r="B527" s="55" t="s">
        <v>1062</v>
      </c>
    </row>
    <row r="528" spans="1:2">
      <c r="A528" s="258" t="s">
        <v>230</v>
      </c>
      <c r="B528" s="55" t="s">
        <v>1030</v>
      </c>
    </row>
    <row r="529" spans="1:2">
      <c r="A529" s="257" t="s">
        <v>292</v>
      </c>
      <c r="B529" s="55" t="s">
        <v>1063</v>
      </c>
    </row>
    <row r="530" spans="1:2">
      <c r="A530" s="257" t="s">
        <v>148</v>
      </c>
      <c r="B530" s="55" t="s">
        <v>1064</v>
      </c>
    </row>
    <row r="531" spans="1:2">
      <c r="A531" s="257" t="s">
        <v>207</v>
      </c>
      <c r="B531" s="55" t="s">
        <v>1065</v>
      </c>
    </row>
    <row r="532" spans="1:2">
      <c r="A532" s="257" t="s">
        <v>101</v>
      </c>
      <c r="B532" s="55" t="s">
        <v>1066</v>
      </c>
    </row>
    <row r="533" spans="1:2">
      <c r="A533" s="257" t="s">
        <v>151</v>
      </c>
    </row>
    <row r="534" spans="1:2">
      <c r="A534" s="257" t="s">
        <v>154</v>
      </c>
      <c r="B534" s="264" t="s">
        <v>1067</v>
      </c>
    </row>
    <row r="535" spans="1:2">
      <c r="A535" s="258" t="s">
        <v>155</v>
      </c>
      <c r="B535" s="257" t="s">
        <v>1068</v>
      </c>
    </row>
    <row r="536" spans="1:2">
      <c r="A536" s="257" t="s">
        <v>156</v>
      </c>
      <c r="B536" s="241" t="s">
        <v>1069</v>
      </c>
    </row>
    <row r="537" spans="1:2">
      <c r="A537" s="257" t="s">
        <v>202</v>
      </c>
      <c r="B537" s="55" t="s">
        <v>1070</v>
      </c>
    </row>
    <row r="538" spans="1:2">
      <c r="A538" s="257" t="s">
        <v>157</v>
      </c>
      <c r="B538" s="258" t="s">
        <v>1071</v>
      </c>
    </row>
    <row r="539" spans="1:2">
      <c r="A539" s="257" t="s">
        <v>158</v>
      </c>
      <c r="B539" s="242" t="s">
        <v>486</v>
      </c>
    </row>
    <row r="540" spans="1:2">
      <c r="A540" s="257" t="s">
        <v>159</v>
      </c>
      <c r="B540" s="55" t="s">
        <v>1072</v>
      </c>
    </row>
    <row r="541" spans="1:2">
      <c r="A541" s="258" t="s">
        <v>150</v>
      </c>
      <c r="B541" s="55" t="s">
        <v>1034</v>
      </c>
    </row>
    <row r="542" spans="1:2">
      <c r="A542" s="257" t="s">
        <v>317</v>
      </c>
      <c r="B542" s="55" t="s">
        <v>852</v>
      </c>
    </row>
    <row r="543" spans="1:2">
      <c r="A543" s="257" t="s">
        <v>282</v>
      </c>
      <c r="B543" s="55" t="s">
        <v>768</v>
      </c>
    </row>
    <row r="544" spans="1:2">
      <c r="A544" s="257" t="s">
        <v>251</v>
      </c>
      <c r="B544" s="55" t="s">
        <v>1073</v>
      </c>
    </row>
    <row r="545" spans="1:2">
      <c r="A545" s="257" t="s">
        <v>274</v>
      </c>
      <c r="B545" s="55" t="s">
        <v>1074</v>
      </c>
    </row>
  </sheetData>
  <dataValidations xWindow="902" yWindow="441" count="4">
    <dataValidation type="textLength" operator="lessThanOrEqual" allowBlank="1" showInputMessage="1" showErrorMessage="1" errorTitle="Length Exceeded" error="This value must be less than or equal to 20 characters long." promptTitle="Text" prompt="Maximum Length: 20 characters." sqref="B84:B252 B254:B312 B315:B318 B321:B329 B73 B365:B399 B331:B343 E327:E65536" xr:uid="{00000000-0002-0000-0600-000000000000}">
      <formula1>20</formula1>
    </dataValidation>
    <dataValidation type="textLength" operator="lessThanOrEqual" allowBlank="1" showInputMessage="1" showErrorMessage="1" errorTitle="Length Exceeded" error="This value must be less than or equal to 100 characters long." promptTitle="Text" prompt="Maximum Length: 100 characters." sqref="B2:C68 B253 G14:G21 B69" xr:uid="{00000000-0002-0000-0600-000001000000}">
      <formula1>100</formula1>
    </dataValidation>
    <dataValidation type="textLength" operator="lessThanOrEqual" showInputMessage="1" showErrorMessage="1" errorTitle="Length Exceeded" error="This value must be less than or equal to 160 characters long." promptTitle="Text (required)" prompt="Maximum Length: 160 characters." sqref="F14:F16 F21 A6:A69 B538:B539 A314:A320 A74:A268 A367:A377 A379:A400 A403:A404 F10 A322:A365 A426:A448 A450:A485 B454 A518:A534 A491:A516 D327:D65536 B534 A535:B536 A537:A545 A2:A4 A270:A312" xr:uid="{00000000-0002-0000-0600-000002000000}">
      <formula1>160</formula1>
    </dataValidation>
    <dataValidation allowBlank="1" showInputMessage="1" showErrorMessage="1" error=" " promptTitle="Lookup" prompt="This Operating Agency record must already exist in Microsoft Dynamics 365 or in this source file." sqref="F1 B344:B364 A5" xr:uid="{00000000-0002-0000-0600-000003000000}"/>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B1:T88"/>
  <sheetViews>
    <sheetView topLeftCell="A13" workbookViewId="0">
      <selection activeCell="K45" sqref="K45"/>
    </sheetView>
  </sheetViews>
  <sheetFormatPr defaultRowHeight="14.45"/>
  <cols>
    <col min="1" max="1" width="1.5703125" customWidth="1"/>
    <col min="2" max="2" width="3.85546875" customWidth="1"/>
    <col min="3" max="3" width="11" customWidth="1"/>
    <col min="4" max="4" width="11.140625" customWidth="1"/>
    <col min="9" max="9" width="11.28515625" customWidth="1"/>
    <col min="10" max="10" width="2.140625" customWidth="1"/>
    <col min="11" max="11" width="1.85546875" customWidth="1"/>
    <col min="12" max="12" width="9.140625" customWidth="1"/>
    <col min="18" max="18" width="4.5703125" customWidth="1"/>
    <col min="20" max="20" width="4.140625" customWidth="1"/>
  </cols>
  <sheetData>
    <row r="1" spans="2:20" ht="7.5" customHeight="1" thickBot="1"/>
    <row r="2" spans="2:20" ht="15" thickBot="1">
      <c r="B2" s="29"/>
      <c r="C2" s="30"/>
      <c r="D2" s="30"/>
      <c r="E2" s="30"/>
      <c r="F2" s="30"/>
      <c r="G2" s="30"/>
      <c r="H2" s="30"/>
      <c r="I2" s="30"/>
      <c r="J2" s="30"/>
      <c r="K2" s="30"/>
      <c r="L2" s="30"/>
      <c r="M2" s="30"/>
      <c r="N2" s="30"/>
      <c r="O2" s="30"/>
      <c r="P2" s="30"/>
      <c r="Q2" s="30"/>
      <c r="R2" s="30"/>
      <c r="S2" s="30"/>
      <c r="T2" s="31"/>
    </row>
    <row r="3" spans="2:20" ht="15" thickBot="1">
      <c r="B3" s="32"/>
      <c r="C3" s="364" t="s">
        <v>1075</v>
      </c>
      <c r="D3" s="365"/>
      <c r="E3" s="366">
        <f>CRF!E9</f>
        <v>0</v>
      </c>
      <c r="F3" s="367"/>
      <c r="G3" s="368"/>
      <c r="H3" s="33"/>
      <c r="I3" s="33"/>
      <c r="J3" s="33"/>
      <c r="K3" s="33"/>
      <c r="L3" s="33"/>
      <c r="M3" s="33"/>
      <c r="N3" s="33"/>
      <c r="O3" s="33"/>
      <c r="P3" s="33"/>
      <c r="Q3" s="33"/>
      <c r="R3" s="33"/>
      <c r="S3" s="33"/>
      <c r="T3" s="34"/>
    </row>
    <row r="4" spans="2:20" ht="15" thickBot="1">
      <c r="B4" s="32"/>
      <c r="C4" s="364" t="s">
        <v>1076</v>
      </c>
      <c r="D4" s="365"/>
      <c r="E4" s="366">
        <f>CRF!E10</f>
        <v>0</v>
      </c>
      <c r="F4" s="367"/>
      <c r="G4" s="368"/>
      <c r="H4" s="33"/>
      <c r="I4" s="33"/>
      <c r="J4" s="33"/>
      <c r="K4" s="33"/>
      <c r="L4" s="33"/>
      <c r="M4" s="33"/>
      <c r="N4" s="33"/>
      <c r="O4" s="33"/>
      <c r="P4" s="33"/>
      <c r="Q4" s="33"/>
      <c r="R4" s="33"/>
      <c r="S4" s="33"/>
      <c r="T4" s="34"/>
    </row>
    <row r="5" spans="2:20" ht="15" thickBot="1">
      <c r="B5" s="32"/>
      <c r="C5" s="364" t="s">
        <v>1077</v>
      </c>
      <c r="D5" s="365"/>
      <c r="E5" s="366" t="e">
        <f>CRF!L9&amp;CRF!L10</f>
        <v>#N/A</v>
      </c>
      <c r="F5" s="367"/>
      <c r="G5" s="368"/>
      <c r="H5" s="33"/>
      <c r="I5" s="33"/>
      <c r="J5" s="33"/>
      <c r="K5" s="33"/>
      <c r="L5" s="33"/>
      <c r="M5" s="33"/>
      <c r="N5" s="33"/>
      <c r="O5" s="33"/>
      <c r="P5" s="33"/>
      <c r="Q5" s="33"/>
      <c r="R5" s="33"/>
      <c r="S5" s="33"/>
      <c r="T5" s="34"/>
    </row>
    <row r="6" spans="2:20" ht="15" thickBot="1">
      <c r="B6" s="32"/>
      <c r="C6" s="364" t="s">
        <v>1078</v>
      </c>
      <c r="D6" s="365"/>
      <c r="E6" s="366">
        <f ca="1">COUNTA(CRF!E13:'CRF'!E28)</f>
        <v>0</v>
      </c>
      <c r="F6" s="367"/>
      <c r="G6" s="368"/>
      <c r="H6" s="33"/>
      <c r="I6" s="33"/>
      <c r="J6" s="33"/>
      <c r="K6" s="33"/>
      <c r="L6" s="33"/>
      <c r="M6" s="33"/>
      <c r="N6" s="33"/>
      <c r="O6" s="33"/>
      <c r="P6" s="33"/>
      <c r="Q6" s="33"/>
      <c r="R6" s="33"/>
      <c r="S6" s="33"/>
      <c r="T6" s="34"/>
    </row>
    <row r="7" spans="2:20" ht="15" thickBot="1">
      <c r="B7" s="32"/>
      <c r="C7" s="33"/>
      <c r="D7" s="33"/>
      <c r="E7" s="33"/>
      <c r="F7" s="33"/>
      <c r="G7" s="33"/>
      <c r="H7" s="33"/>
      <c r="I7" s="33"/>
      <c r="J7" s="33"/>
      <c r="K7" s="33"/>
      <c r="L7" s="33"/>
      <c r="M7" s="33"/>
      <c r="N7" s="33"/>
      <c r="O7" s="33"/>
      <c r="P7" s="33"/>
      <c r="Q7" s="33"/>
      <c r="R7" s="33"/>
      <c r="S7" s="33"/>
      <c r="T7" s="34"/>
    </row>
    <row r="8" spans="2:20">
      <c r="B8" s="32"/>
      <c r="C8" s="35"/>
      <c r="D8" s="36"/>
      <c r="E8" s="36"/>
      <c r="F8" s="36"/>
      <c r="G8" s="36"/>
      <c r="H8" s="36"/>
      <c r="I8" s="36"/>
      <c r="J8" s="37"/>
      <c r="K8" s="33"/>
      <c r="L8" s="35"/>
      <c r="M8" s="36"/>
      <c r="N8" s="36"/>
      <c r="O8" s="36"/>
      <c r="P8" s="36"/>
      <c r="Q8" s="36"/>
      <c r="R8" s="36"/>
      <c r="S8" s="37"/>
      <c r="T8" s="34"/>
    </row>
    <row r="9" spans="2:20">
      <c r="B9" s="32"/>
      <c r="C9" s="38"/>
      <c r="D9" s="39"/>
      <c r="E9" s="39"/>
      <c r="F9" s="39"/>
      <c r="G9" s="39"/>
      <c r="H9" s="39"/>
      <c r="I9" s="39"/>
      <c r="J9" s="40"/>
      <c r="K9" s="33"/>
      <c r="L9" s="38"/>
      <c r="M9" s="39"/>
      <c r="N9" s="39"/>
      <c r="O9" s="39"/>
      <c r="P9" s="39"/>
      <c r="Q9" s="39"/>
      <c r="R9" s="39"/>
      <c r="S9" s="40"/>
      <c r="T9" s="34"/>
    </row>
    <row r="10" spans="2:20">
      <c r="B10" s="32"/>
      <c r="C10" s="38"/>
      <c r="D10" s="39"/>
      <c r="E10" s="39"/>
      <c r="F10" s="39"/>
      <c r="G10" s="39"/>
      <c r="H10" s="39"/>
      <c r="I10" s="39"/>
      <c r="J10" s="40"/>
      <c r="K10" s="33"/>
      <c r="L10" s="38"/>
      <c r="M10" s="39"/>
      <c r="N10" s="39"/>
      <c r="O10" s="39"/>
      <c r="P10" s="39"/>
      <c r="Q10" s="39"/>
      <c r="R10" s="39"/>
      <c r="S10" s="40"/>
      <c r="T10" s="34"/>
    </row>
    <row r="11" spans="2:20">
      <c r="B11" s="32"/>
      <c r="C11" s="38"/>
      <c r="D11" s="39"/>
      <c r="E11" s="39"/>
      <c r="F11" s="39"/>
      <c r="G11" s="39"/>
      <c r="H11" s="39"/>
      <c r="I11" s="39"/>
      <c r="J11" s="40"/>
      <c r="K11" s="33"/>
      <c r="L11" s="38"/>
      <c r="M11" s="39"/>
      <c r="N11" s="39"/>
      <c r="O11" s="39"/>
      <c r="P11" s="39"/>
      <c r="Q11" s="39"/>
      <c r="R11" s="39"/>
      <c r="S11" s="40"/>
      <c r="T11" s="34"/>
    </row>
    <row r="12" spans="2:20">
      <c r="B12" s="32"/>
      <c r="C12" s="38"/>
      <c r="D12" s="39"/>
      <c r="E12" s="39"/>
      <c r="F12" s="39"/>
      <c r="G12" s="39"/>
      <c r="H12" s="39"/>
      <c r="I12" s="39"/>
      <c r="J12" s="40"/>
      <c r="K12" s="33"/>
      <c r="L12" s="38"/>
      <c r="M12" s="39"/>
      <c r="N12" s="39"/>
      <c r="O12" s="39"/>
      <c r="P12" s="39"/>
      <c r="Q12" s="39"/>
      <c r="R12" s="39"/>
      <c r="S12" s="40"/>
      <c r="T12" s="34"/>
    </row>
    <row r="13" spans="2:20">
      <c r="B13" s="32"/>
      <c r="C13" s="38"/>
      <c r="D13" s="39"/>
      <c r="E13" s="39"/>
      <c r="F13" s="39"/>
      <c r="G13" s="39"/>
      <c r="H13" s="39"/>
      <c r="I13" s="39"/>
      <c r="J13" s="40"/>
      <c r="K13" s="33"/>
      <c r="L13" s="38"/>
      <c r="M13" s="39"/>
      <c r="N13" s="39"/>
      <c r="O13" s="39"/>
      <c r="P13" s="39"/>
      <c r="Q13" s="39"/>
      <c r="R13" s="39"/>
      <c r="S13" s="40"/>
      <c r="T13" s="34"/>
    </row>
    <row r="14" spans="2:20">
      <c r="B14" s="32"/>
      <c r="C14" s="38"/>
      <c r="D14" s="39"/>
      <c r="E14" s="39"/>
      <c r="F14" s="39"/>
      <c r="G14" s="39"/>
      <c r="H14" s="39"/>
      <c r="I14" s="39"/>
      <c r="J14" s="40"/>
      <c r="K14" s="33"/>
      <c r="L14" s="38"/>
      <c r="M14" s="39"/>
      <c r="N14" s="39"/>
      <c r="O14" s="39"/>
      <c r="P14" s="39"/>
      <c r="Q14" s="39"/>
      <c r="R14" s="39"/>
      <c r="S14" s="40"/>
      <c r="T14" s="34"/>
    </row>
    <row r="15" spans="2:20">
      <c r="B15" s="32"/>
      <c r="C15" s="38"/>
      <c r="D15" s="39"/>
      <c r="E15" s="39"/>
      <c r="F15" s="39"/>
      <c r="G15" s="39"/>
      <c r="H15" s="39"/>
      <c r="I15" s="39"/>
      <c r="J15" s="40"/>
      <c r="K15" s="33"/>
      <c r="L15" s="38"/>
      <c r="M15" s="39"/>
      <c r="N15" s="39"/>
      <c r="O15" s="39"/>
      <c r="P15" s="39"/>
      <c r="Q15" s="39"/>
      <c r="R15" s="39"/>
      <c r="S15" s="40"/>
      <c r="T15" s="34"/>
    </row>
    <row r="16" spans="2:20">
      <c r="B16" s="32"/>
      <c r="C16" s="38"/>
      <c r="D16" s="39"/>
      <c r="E16" s="39"/>
      <c r="F16" s="39"/>
      <c r="G16" s="39"/>
      <c r="H16" s="39"/>
      <c r="I16" s="39"/>
      <c r="J16" s="40"/>
      <c r="K16" s="33"/>
      <c r="L16" s="38"/>
      <c r="M16" s="39"/>
      <c r="N16" s="39"/>
      <c r="O16" s="39"/>
      <c r="P16" s="39"/>
      <c r="Q16" s="39"/>
      <c r="R16" s="39"/>
      <c r="S16" s="40"/>
      <c r="T16" s="34"/>
    </row>
    <row r="17" spans="2:20">
      <c r="B17" s="32"/>
      <c r="C17" s="38"/>
      <c r="D17" s="39"/>
      <c r="E17" s="39"/>
      <c r="F17" s="39"/>
      <c r="G17" s="39"/>
      <c r="H17" s="39"/>
      <c r="I17" s="39"/>
      <c r="J17" s="40"/>
      <c r="K17" s="33"/>
      <c r="L17" s="38"/>
      <c r="M17" s="39"/>
      <c r="N17" s="39"/>
      <c r="O17" s="39"/>
      <c r="P17" s="39"/>
      <c r="Q17" s="39"/>
      <c r="R17" s="39"/>
      <c r="S17" s="40"/>
      <c r="T17" s="34"/>
    </row>
    <row r="18" spans="2:20">
      <c r="B18" s="32"/>
      <c r="C18" s="38"/>
      <c r="D18" s="39"/>
      <c r="E18" s="39"/>
      <c r="F18" s="39"/>
      <c r="G18" s="39"/>
      <c r="H18" s="39"/>
      <c r="I18" s="39"/>
      <c r="J18" s="40"/>
      <c r="K18" s="33"/>
      <c r="L18" s="38"/>
      <c r="M18" s="39"/>
      <c r="N18" s="39"/>
      <c r="O18" s="39"/>
      <c r="P18" s="39"/>
      <c r="Q18" s="39"/>
      <c r="R18" s="39"/>
      <c r="S18" s="40"/>
      <c r="T18" s="34"/>
    </row>
    <row r="19" spans="2:20">
      <c r="B19" s="32"/>
      <c r="C19" s="38"/>
      <c r="D19" s="39"/>
      <c r="E19" s="39"/>
      <c r="F19" s="39"/>
      <c r="G19" s="39"/>
      <c r="H19" s="39"/>
      <c r="I19" s="39"/>
      <c r="J19" s="40"/>
      <c r="K19" s="33"/>
      <c r="L19" s="38"/>
      <c r="M19" s="39"/>
      <c r="N19" s="39"/>
      <c r="O19" s="39"/>
      <c r="P19" s="39"/>
      <c r="Q19" s="39"/>
      <c r="R19" s="39"/>
      <c r="S19" s="40"/>
      <c r="T19" s="34"/>
    </row>
    <row r="20" spans="2:20">
      <c r="B20" s="32"/>
      <c r="C20" s="38"/>
      <c r="D20" s="39"/>
      <c r="E20" s="39"/>
      <c r="F20" s="39"/>
      <c r="G20" s="39"/>
      <c r="H20" s="39"/>
      <c r="I20" s="39"/>
      <c r="J20" s="40"/>
      <c r="K20" s="33"/>
      <c r="L20" s="38"/>
      <c r="M20" s="39"/>
      <c r="N20" s="39"/>
      <c r="O20" s="39"/>
      <c r="P20" s="39"/>
      <c r="Q20" s="39"/>
      <c r="R20" s="39"/>
      <c r="S20" s="40"/>
      <c r="T20" s="34"/>
    </row>
    <row r="21" spans="2:20">
      <c r="B21" s="32"/>
      <c r="C21" s="38"/>
      <c r="D21" s="39"/>
      <c r="E21" s="39"/>
      <c r="F21" s="39"/>
      <c r="G21" s="39"/>
      <c r="H21" s="39"/>
      <c r="I21" s="39"/>
      <c r="J21" s="40"/>
      <c r="K21" s="33"/>
      <c r="L21" s="38"/>
      <c r="M21" s="39"/>
      <c r="N21" s="39"/>
      <c r="O21" s="39"/>
      <c r="P21" s="39"/>
      <c r="Q21" s="39"/>
      <c r="R21" s="39"/>
      <c r="S21" s="40"/>
      <c r="T21" s="34"/>
    </row>
    <row r="22" spans="2:20">
      <c r="B22" s="32"/>
      <c r="C22" s="38"/>
      <c r="D22" s="39"/>
      <c r="E22" s="39"/>
      <c r="F22" s="39"/>
      <c r="G22" s="39"/>
      <c r="H22" s="39"/>
      <c r="I22" s="39"/>
      <c r="J22" s="40"/>
      <c r="K22" s="33"/>
      <c r="L22" s="38"/>
      <c r="M22" s="39"/>
      <c r="N22" s="39"/>
      <c r="O22" s="39"/>
      <c r="P22" s="39"/>
      <c r="Q22" s="39"/>
      <c r="R22" s="39"/>
      <c r="S22" s="40"/>
      <c r="T22" s="34"/>
    </row>
    <row r="23" spans="2:20">
      <c r="B23" s="32"/>
      <c r="C23" s="38"/>
      <c r="D23" s="39"/>
      <c r="E23" s="39"/>
      <c r="F23" s="39"/>
      <c r="G23" s="39"/>
      <c r="H23" s="39"/>
      <c r="I23" s="39"/>
      <c r="J23" s="40"/>
      <c r="K23" s="33"/>
      <c r="L23" s="38"/>
      <c r="M23" s="39"/>
      <c r="N23" s="39"/>
      <c r="O23" s="39"/>
      <c r="P23" s="39"/>
      <c r="Q23" s="39"/>
      <c r="R23" s="39"/>
      <c r="S23" s="40"/>
      <c r="T23" s="34"/>
    </row>
    <row r="24" spans="2:20">
      <c r="B24" s="32"/>
      <c r="C24" s="38"/>
      <c r="D24" s="39"/>
      <c r="E24" s="39"/>
      <c r="F24" s="39"/>
      <c r="G24" s="39"/>
      <c r="H24" s="39"/>
      <c r="I24" s="39"/>
      <c r="J24" s="40"/>
      <c r="K24" s="33"/>
      <c r="L24" s="38"/>
      <c r="M24" s="39"/>
      <c r="N24" s="39"/>
      <c r="O24" s="39"/>
      <c r="P24" s="39"/>
      <c r="Q24" s="39"/>
      <c r="R24" s="39"/>
      <c r="S24" s="40"/>
      <c r="T24" s="34"/>
    </row>
    <row r="25" spans="2:20">
      <c r="B25" s="32"/>
      <c r="C25" s="38"/>
      <c r="D25" s="39"/>
      <c r="E25" s="39"/>
      <c r="F25" s="39"/>
      <c r="G25" s="39"/>
      <c r="H25" s="39"/>
      <c r="I25" s="39"/>
      <c r="J25" s="40"/>
      <c r="K25" s="33"/>
      <c r="L25" s="38"/>
      <c r="M25" s="39"/>
      <c r="N25" s="39"/>
      <c r="O25" s="39"/>
      <c r="P25" s="39"/>
      <c r="Q25" s="39"/>
      <c r="R25" s="39"/>
      <c r="S25" s="40"/>
      <c r="T25" s="34"/>
    </row>
    <row r="26" spans="2:20">
      <c r="B26" s="32"/>
      <c r="C26" s="38"/>
      <c r="D26" s="39"/>
      <c r="E26" s="39"/>
      <c r="F26" s="39"/>
      <c r="G26" s="39"/>
      <c r="H26" s="39"/>
      <c r="I26" s="39"/>
      <c r="J26" s="40"/>
      <c r="K26" s="33"/>
      <c r="L26" s="38"/>
      <c r="M26" s="39"/>
      <c r="N26" s="39"/>
      <c r="O26" s="39"/>
      <c r="P26" s="39"/>
      <c r="Q26" s="39"/>
      <c r="R26" s="39"/>
      <c r="S26" s="40"/>
      <c r="T26" s="34"/>
    </row>
    <row r="27" spans="2:20" ht="7.5" customHeight="1" thickBot="1">
      <c r="B27" s="32"/>
      <c r="C27" s="41"/>
      <c r="D27" s="42"/>
      <c r="E27" s="42"/>
      <c r="F27" s="42"/>
      <c r="G27" s="42"/>
      <c r="H27" s="42"/>
      <c r="I27" s="42"/>
      <c r="J27" s="43"/>
      <c r="K27" s="33"/>
      <c r="L27" s="41"/>
      <c r="M27" s="42"/>
      <c r="N27" s="42"/>
      <c r="O27" s="42"/>
      <c r="P27" s="42"/>
      <c r="Q27" s="42"/>
      <c r="R27" s="42"/>
      <c r="S27" s="43"/>
      <c r="T27" s="34"/>
    </row>
    <row r="28" spans="2:20" ht="15" thickBot="1">
      <c r="B28" s="32"/>
      <c r="C28" s="33"/>
      <c r="D28" s="33"/>
      <c r="E28" s="33"/>
      <c r="F28" s="33"/>
      <c r="G28" s="33"/>
      <c r="H28" s="33"/>
      <c r="I28" s="33"/>
      <c r="J28" s="33"/>
      <c r="K28" s="33"/>
      <c r="L28" s="33"/>
      <c r="M28" s="33"/>
      <c r="N28" s="33"/>
      <c r="O28" s="33"/>
      <c r="P28" s="33"/>
      <c r="Q28" s="33"/>
      <c r="R28" s="33"/>
      <c r="S28" s="33"/>
      <c r="T28" s="34"/>
    </row>
    <row r="29" spans="2:20">
      <c r="B29" s="32"/>
      <c r="C29" s="35"/>
      <c r="D29" s="36"/>
      <c r="E29" s="36"/>
      <c r="F29" s="36"/>
      <c r="G29" s="36"/>
      <c r="H29" s="36"/>
      <c r="I29" s="36"/>
      <c r="J29" s="37"/>
      <c r="K29" s="33"/>
      <c r="L29" s="35"/>
      <c r="M29" s="36"/>
      <c r="N29" s="36"/>
      <c r="O29" s="36"/>
      <c r="P29" s="36"/>
      <c r="Q29" s="36"/>
      <c r="R29" s="36"/>
      <c r="S29" s="37"/>
      <c r="T29" s="34"/>
    </row>
    <row r="30" spans="2:20">
      <c r="B30" s="32"/>
      <c r="C30" s="38"/>
      <c r="D30" s="39"/>
      <c r="E30" s="39"/>
      <c r="F30" s="39"/>
      <c r="G30" s="39"/>
      <c r="H30" s="39"/>
      <c r="I30" s="39"/>
      <c r="J30" s="40"/>
      <c r="K30" s="33"/>
      <c r="L30" s="38"/>
      <c r="M30" s="39"/>
      <c r="N30" s="39"/>
      <c r="O30" s="39"/>
      <c r="P30" s="39"/>
      <c r="Q30" s="39"/>
      <c r="R30" s="39"/>
      <c r="S30" s="40"/>
      <c r="T30" s="34"/>
    </row>
    <row r="31" spans="2:20">
      <c r="B31" s="32"/>
      <c r="C31" s="38"/>
      <c r="D31" s="39"/>
      <c r="E31" s="39"/>
      <c r="F31" s="39"/>
      <c r="G31" s="39"/>
      <c r="H31" s="39"/>
      <c r="I31" s="39"/>
      <c r="J31" s="40"/>
      <c r="K31" s="33"/>
      <c r="L31" s="38"/>
      <c r="M31" s="39"/>
      <c r="N31" s="39"/>
      <c r="O31" s="39"/>
      <c r="P31" s="39"/>
      <c r="Q31" s="39"/>
      <c r="R31" s="39"/>
      <c r="S31" s="40"/>
      <c r="T31" s="34"/>
    </row>
    <row r="32" spans="2:20">
      <c r="B32" s="32"/>
      <c r="C32" s="38"/>
      <c r="D32" s="39"/>
      <c r="E32" s="39"/>
      <c r="F32" s="39"/>
      <c r="G32" s="39"/>
      <c r="H32" s="39"/>
      <c r="I32" s="39"/>
      <c r="J32" s="40"/>
      <c r="K32" s="33"/>
      <c r="L32" s="38"/>
      <c r="M32" s="39"/>
      <c r="N32" s="39"/>
      <c r="O32" s="39"/>
      <c r="P32" s="39"/>
      <c r="Q32" s="39"/>
      <c r="R32" s="39"/>
      <c r="S32" s="40"/>
      <c r="T32" s="34"/>
    </row>
    <row r="33" spans="2:20">
      <c r="B33" s="32"/>
      <c r="C33" s="38"/>
      <c r="D33" s="39"/>
      <c r="E33" s="39"/>
      <c r="F33" s="39"/>
      <c r="G33" s="39"/>
      <c r="H33" s="39"/>
      <c r="I33" s="39"/>
      <c r="J33" s="40"/>
      <c r="K33" s="33"/>
      <c r="L33" s="38"/>
      <c r="M33" s="39"/>
      <c r="N33" s="39"/>
      <c r="O33" s="39"/>
      <c r="P33" s="39"/>
      <c r="Q33" s="39"/>
      <c r="R33" s="39"/>
      <c r="S33" s="40"/>
      <c r="T33" s="34"/>
    </row>
    <row r="34" spans="2:20">
      <c r="B34" s="32"/>
      <c r="C34" s="38"/>
      <c r="D34" s="39"/>
      <c r="E34" s="39"/>
      <c r="F34" s="39"/>
      <c r="G34" s="39"/>
      <c r="H34" s="39"/>
      <c r="I34" s="39"/>
      <c r="J34" s="40"/>
      <c r="K34" s="33"/>
      <c r="L34" s="38"/>
      <c r="M34" s="39"/>
      <c r="N34" s="39"/>
      <c r="O34" s="39"/>
      <c r="P34" s="39"/>
      <c r="Q34" s="39"/>
      <c r="R34" s="39"/>
      <c r="S34" s="40"/>
      <c r="T34" s="34"/>
    </row>
    <row r="35" spans="2:20">
      <c r="B35" s="32"/>
      <c r="C35" s="38"/>
      <c r="D35" s="39"/>
      <c r="E35" s="39"/>
      <c r="F35" s="39"/>
      <c r="G35" s="39"/>
      <c r="H35" s="39"/>
      <c r="I35" s="39"/>
      <c r="J35" s="40"/>
      <c r="K35" s="33"/>
      <c r="L35" s="38"/>
      <c r="M35" s="39"/>
      <c r="N35" s="39"/>
      <c r="O35" s="39"/>
      <c r="P35" s="39"/>
      <c r="Q35" s="39"/>
      <c r="R35" s="39"/>
      <c r="S35" s="40"/>
      <c r="T35" s="34"/>
    </row>
    <row r="36" spans="2:20">
      <c r="B36" s="32"/>
      <c r="C36" s="38"/>
      <c r="D36" s="39"/>
      <c r="E36" s="39"/>
      <c r="F36" s="39"/>
      <c r="G36" s="39"/>
      <c r="H36" s="39"/>
      <c r="I36" s="39"/>
      <c r="J36" s="40"/>
      <c r="K36" s="33"/>
      <c r="L36" s="38"/>
      <c r="M36" s="39"/>
      <c r="N36" s="39"/>
      <c r="O36" s="39"/>
      <c r="P36" s="39"/>
      <c r="Q36" s="39"/>
      <c r="R36" s="39"/>
      <c r="S36" s="40"/>
      <c r="T36" s="34"/>
    </row>
    <row r="37" spans="2:20">
      <c r="B37" s="32"/>
      <c r="C37" s="38"/>
      <c r="D37" s="39"/>
      <c r="E37" s="39"/>
      <c r="F37" s="39"/>
      <c r="G37" s="39"/>
      <c r="H37" s="39"/>
      <c r="I37" s="39"/>
      <c r="J37" s="40"/>
      <c r="K37" s="33"/>
      <c r="L37" s="38"/>
      <c r="M37" s="39"/>
      <c r="N37" s="39"/>
      <c r="O37" s="39"/>
      <c r="P37" s="39"/>
      <c r="Q37" s="39"/>
      <c r="R37" s="39"/>
      <c r="S37" s="40"/>
      <c r="T37" s="34"/>
    </row>
    <row r="38" spans="2:20">
      <c r="B38" s="32"/>
      <c r="C38" s="38"/>
      <c r="D38" s="39"/>
      <c r="E38" s="39"/>
      <c r="F38" s="39"/>
      <c r="G38" s="39"/>
      <c r="H38" s="39"/>
      <c r="I38" s="39"/>
      <c r="J38" s="40"/>
      <c r="K38" s="33"/>
      <c r="L38" s="38"/>
      <c r="M38" s="39"/>
      <c r="N38" s="39"/>
      <c r="O38" s="39"/>
      <c r="P38" s="39"/>
      <c r="Q38" s="39"/>
      <c r="R38" s="39"/>
      <c r="S38" s="40"/>
      <c r="T38" s="34"/>
    </row>
    <row r="39" spans="2:20">
      <c r="B39" s="32"/>
      <c r="C39" s="38"/>
      <c r="D39" s="39"/>
      <c r="E39" s="39"/>
      <c r="F39" s="39"/>
      <c r="G39" s="39"/>
      <c r="H39" s="39"/>
      <c r="I39" s="39"/>
      <c r="J39" s="40"/>
      <c r="K39" s="33"/>
      <c r="L39" s="38"/>
      <c r="M39" s="39"/>
      <c r="N39" s="39"/>
      <c r="O39" s="39"/>
      <c r="P39" s="39"/>
      <c r="Q39" s="39"/>
      <c r="R39" s="39"/>
      <c r="S39" s="40"/>
      <c r="T39" s="34"/>
    </row>
    <row r="40" spans="2:20">
      <c r="B40" s="32"/>
      <c r="C40" s="38"/>
      <c r="D40" s="39"/>
      <c r="E40" s="39"/>
      <c r="F40" s="39"/>
      <c r="G40" s="39"/>
      <c r="H40" s="39"/>
      <c r="I40" s="39"/>
      <c r="J40" s="40"/>
      <c r="K40" s="33"/>
      <c r="L40" s="38"/>
      <c r="M40" s="39"/>
      <c r="N40" s="39"/>
      <c r="O40" s="39"/>
      <c r="P40" s="39"/>
      <c r="Q40" s="39"/>
      <c r="R40" s="39"/>
      <c r="S40" s="40"/>
      <c r="T40" s="34"/>
    </row>
    <row r="41" spans="2:20">
      <c r="B41" s="32"/>
      <c r="C41" s="38"/>
      <c r="D41" s="39"/>
      <c r="E41" s="39"/>
      <c r="F41" s="39"/>
      <c r="G41" s="39"/>
      <c r="H41" s="39"/>
      <c r="I41" s="39"/>
      <c r="J41" s="40"/>
      <c r="K41" s="33"/>
      <c r="L41" s="38"/>
      <c r="M41" s="39"/>
      <c r="N41" s="39"/>
      <c r="O41" s="39"/>
      <c r="P41" s="39"/>
      <c r="Q41" s="39"/>
      <c r="R41" s="39"/>
      <c r="S41" s="40"/>
      <c r="T41" s="34"/>
    </row>
    <row r="42" spans="2:20">
      <c r="B42" s="32"/>
      <c r="C42" s="38"/>
      <c r="D42" s="39"/>
      <c r="E42" s="39"/>
      <c r="F42" s="39"/>
      <c r="G42" s="39"/>
      <c r="H42" s="39"/>
      <c r="I42" s="39"/>
      <c r="J42" s="40"/>
      <c r="K42" s="33"/>
      <c r="L42" s="38"/>
      <c r="M42" s="39"/>
      <c r="N42" s="39"/>
      <c r="O42" s="39"/>
      <c r="P42" s="39"/>
      <c r="Q42" s="39"/>
      <c r="R42" s="39"/>
      <c r="S42" s="40"/>
      <c r="T42" s="34"/>
    </row>
    <row r="43" spans="2:20">
      <c r="B43" s="32"/>
      <c r="C43" s="38"/>
      <c r="D43" s="39"/>
      <c r="E43" s="39"/>
      <c r="F43" s="39"/>
      <c r="G43" s="39"/>
      <c r="H43" s="39"/>
      <c r="I43" s="39"/>
      <c r="J43" s="40"/>
      <c r="K43" s="33"/>
      <c r="L43" s="38"/>
      <c r="M43" s="39"/>
      <c r="N43" s="39"/>
      <c r="O43" s="39"/>
      <c r="P43" s="39"/>
      <c r="Q43" s="39"/>
      <c r="R43" s="39"/>
      <c r="S43" s="40"/>
      <c r="T43" s="34"/>
    </row>
    <row r="44" spans="2:20">
      <c r="B44" s="32"/>
      <c r="C44" s="38"/>
      <c r="D44" s="39"/>
      <c r="E44" s="39"/>
      <c r="F44" s="39"/>
      <c r="G44" s="39"/>
      <c r="H44" s="39"/>
      <c r="I44" s="39"/>
      <c r="J44" s="40"/>
      <c r="K44" s="33"/>
      <c r="L44" s="38"/>
      <c r="M44" s="39"/>
      <c r="N44" s="39"/>
      <c r="O44" s="39"/>
      <c r="P44" s="39"/>
      <c r="Q44" s="39"/>
      <c r="R44" s="39"/>
      <c r="S44" s="40"/>
      <c r="T44" s="34"/>
    </row>
    <row r="45" spans="2:20">
      <c r="B45" s="32"/>
      <c r="C45" s="38"/>
      <c r="D45" s="39"/>
      <c r="E45" s="39"/>
      <c r="F45" s="39"/>
      <c r="G45" s="39"/>
      <c r="H45" s="39"/>
      <c r="I45" s="39"/>
      <c r="J45" s="40"/>
      <c r="K45" s="33"/>
      <c r="L45" s="38"/>
      <c r="M45" s="39"/>
      <c r="N45" s="39"/>
      <c r="O45" s="39"/>
      <c r="P45" s="39"/>
      <c r="Q45" s="39"/>
      <c r="R45" s="39"/>
      <c r="S45" s="40"/>
      <c r="T45" s="34"/>
    </row>
    <row r="46" spans="2:20">
      <c r="B46" s="32"/>
      <c r="C46" s="38"/>
      <c r="D46" s="39"/>
      <c r="E46" s="39"/>
      <c r="F46" s="39"/>
      <c r="G46" s="39"/>
      <c r="H46" s="39"/>
      <c r="I46" s="39"/>
      <c r="J46" s="40"/>
      <c r="K46" s="33"/>
      <c r="L46" s="38"/>
      <c r="M46" s="39"/>
      <c r="N46" s="39"/>
      <c r="O46" s="39"/>
      <c r="P46" s="39"/>
      <c r="Q46" s="39"/>
      <c r="R46" s="39"/>
      <c r="S46" s="40"/>
      <c r="T46" s="34"/>
    </row>
    <row r="47" spans="2:20" ht="9" customHeight="1" thickBot="1">
      <c r="B47" s="32"/>
      <c r="C47" s="41"/>
      <c r="D47" s="42"/>
      <c r="E47" s="42"/>
      <c r="F47" s="42"/>
      <c r="G47" s="42"/>
      <c r="H47" s="42"/>
      <c r="I47" s="42"/>
      <c r="J47" s="43"/>
      <c r="K47" s="33"/>
      <c r="L47" s="41"/>
      <c r="M47" s="42"/>
      <c r="N47" s="42"/>
      <c r="O47" s="42"/>
      <c r="P47" s="42"/>
      <c r="Q47" s="42"/>
      <c r="R47" s="42"/>
      <c r="S47" s="43"/>
      <c r="T47" s="34"/>
    </row>
    <row r="48" spans="2:20" ht="9" customHeight="1" thickBot="1">
      <c r="B48" s="32"/>
      <c r="C48" s="33"/>
      <c r="D48" s="33"/>
      <c r="E48" s="33"/>
      <c r="F48" s="33"/>
      <c r="G48" s="33"/>
      <c r="H48" s="33"/>
      <c r="I48" s="33"/>
      <c r="J48" s="33"/>
      <c r="K48" s="33"/>
      <c r="L48" s="33"/>
      <c r="M48" s="33"/>
      <c r="N48" s="33"/>
      <c r="O48" s="33"/>
      <c r="P48" s="33"/>
      <c r="Q48" s="33"/>
      <c r="R48" s="33"/>
      <c r="S48" s="33"/>
      <c r="T48" s="34"/>
    </row>
    <row r="49" spans="2:20" ht="4.5" customHeight="1">
      <c r="B49" s="32"/>
      <c r="C49" s="35"/>
      <c r="D49" s="36"/>
      <c r="E49" s="36"/>
      <c r="F49" s="36"/>
      <c r="G49" s="36"/>
      <c r="H49" s="36"/>
      <c r="I49" s="36"/>
      <c r="J49" s="36"/>
      <c r="K49" s="36"/>
      <c r="L49" s="36"/>
      <c r="M49" s="36"/>
      <c r="N49" s="36"/>
      <c r="O49" s="36"/>
      <c r="P49" s="36"/>
      <c r="Q49" s="36"/>
      <c r="R49" s="36"/>
      <c r="S49" s="37"/>
      <c r="T49" s="34"/>
    </row>
    <row r="50" spans="2:20">
      <c r="B50" s="32"/>
      <c r="C50" s="38"/>
      <c r="D50" s="39"/>
      <c r="E50" s="39"/>
      <c r="F50" s="39"/>
      <c r="G50" s="39"/>
      <c r="H50" s="39"/>
      <c r="I50" s="39"/>
      <c r="J50" s="39"/>
      <c r="K50" s="39"/>
      <c r="L50" s="39"/>
      <c r="M50" s="39"/>
      <c r="N50" s="39"/>
      <c r="O50" s="39"/>
      <c r="P50" s="39"/>
      <c r="Q50" s="39"/>
      <c r="R50" s="39"/>
      <c r="S50" s="40"/>
      <c r="T50" s="34"/>
    </row>
    <row r="51" spans="2:20">
      <c r="B51" s="32"/>
      <c r="C51" s="38"/>
      <c r="D51" s="39"/>
      <c r="E51" s="39"/>
      <c r="F51" s="39"/>
      <c r="G51" s="39"/>
      <c r="H51" s="39"/>
      <c r="I51" s="39"/>
      <c r="J51" s="39"/>
      <c r="K51" s="39"/>
      <c r="L51" s="39"/>
      <c r="M51" s="39"/>
      <c r="N51" s="39"/>
      <c r="O51" s="39"/>
      <c r="P51" s="39"/>
      <c r="Q51" s="39"/>
      <c r="R51" s="39"/>
      <c r="S51" s="40"/>
      <c r="T51" s="34"/>
    </row>
    <row r="52" spans="2:20">
      <c r="B52" s="32"/>
      <c r="C52" s="38"/>
      <c r="D52" s="39"/>
      <c r="E52" s="39"/>
      <c r="F52" s="39"/>
      <c r="G52" s="39"/>
      <c r="H52" s="39"/>
      <c r="I52" s="39"/>
      <c r="J52" s="39"/>
      <c r="K52" s="39"/>
      <c r="L52" s="39"/>
      <c r="M52" s="39"/>
      <c r="N52" s="39"/>
      <c r="O52" s="39"/>
      <c r="P52" s="39"/>
      <c r="Q52" s="39"/>
      <c r="R52" s="39"/>
      <c r="S52" s="40"/>
      <c r="T52" s="34"/>
    </row>
    <row r="53" spans="2:20">
      <c r="B53" s="32"/>
      <c r="C53" s="38"/>
      <c r="D53" s="39"/>
      <c r="E53" s="39"/>
      <c r="F53" s="39"/>
      <c r="G53" s="39"/>
      <c r="H53" s="39"/>
      <c r="I53" s="39"/>
      <c r="J53" s="39"/>
      <c r="K53" s="39"/>
      <c r="L53" s="39"/>
      <c r="M53" s="39"/>
      <c r="N53" s="39"/>
      <c r="O53" s="39"/>
      <c r="P53" s="39"/>
      <c r="Q53" s="39"/>
      <c r="R53" s="39"/>
      <c r="S53" s="40"/>
      <c r="T53" s="34"/>
    </row>
    <row r="54" spans="2:20">
      <c r="B54" s="32"/>
      <c r="C54" s="38"/>
      <c r="D54" s="39"/>
      <c r="E54" s="39"/>
      <c r="F54" s="39"/>
      <c r="G54" s="39"/>
      <c r="H54" s="39"/>
      <c r="I54" s="39"/>
      <c r="J54" s="39"/>
      <c r="K54" s="39"/>
      <c r="L54" s="39"/>
      <c r="M54" s="39"/>
      <c r="N54" s="39"/>
      <c r="O54" s="39"/>
      <c r="P54" s="39"/>
      <c r="Q54" s="39"/>
      <c r="R54" s="39"/>
      <c r="S54" s="40"/>
      <c r="T54" s="34"/>
    </row>
    <row r="55" spans="2:20">
      <c r="B55" s="32"/>
      <c r="C55" s="38"/>
      <c r="D55" s="39"/>
      <c r="E55" s="39"/>
      <c r="F55" s="39"/>
      <c r="G55" s="39"/>
      <c r="H55" s="39"/>
      <c r="I55" s="39"/>
      <c r="J55" s="39"/>
      <c r="K55" s="39"/>
      <c r="L55" s="39"/>
      <c r="M55" s="39"/>
      <c r="N55" s="39"/>
      <c r="O55" s="39"/>
      <c r="P55" s="39"/>
      <c r="Q55" s="39"/>
      <c r="R55" s="39"/>
      <c r="S55" s="40"/>
      <c r="T55" s="34"/>
    </row>
    <row r="56" spans="2:20">
      <c r="B56" s="32"/>
      <c r="C56" s="38"/>
      <c r="D56" s="39"/>
      <c r="E56" s="39"/>
      <c r="F56" s="39"/>
      <c r="G56" s="39"/>
      <c r="H56" s="39"/>
      <c r="I56" s="39"/>
      <c r="J56" s="39"/>
      <c r="K56" s="39"/>
      <c r="L56" s="39"/>
      <c r="M56" s="39"/>
      <c r="N56" s="39"/>
      <c r="O56" s="39"/>
      <c r="P56" s="39"/>
      <c r="Q56" s="39"/>
      <c r="R56" s="39"/>
      <c r="S56" s="40"/>
      <c r="T56" s="34"/>
    </row>
    <row r="57" spans="2:20">
      <c r="B57" s="32"/>
      <c r="C57" s="38"/>
      <c r="D57" s="39"/>
      <c r="E57" s="39"/>
      <c r="F57" s="39"/>
      <c r="G57" s="39"/>
      <c r="H57" s="39"/>
      <c r="I57" s="39"/>
      <c r="J57" s="39"/>
      <c r="K57" s="39"/>
      <c r="L57" s="39"/>
      <c r="M57" s="39"/>
      <c r="N57" s="39"/>
      <c r="O57" s="39"/>
      <c r="P57" s="39"/>
      <c r="Q57" s="39"/>
      <c r="R57" s="39"/>
      <c r="S57" s="40"/>
      <c r="T57" s="34"/>
    </row>
    <row r="58" spans="2:20">
      <c r="B58" s="32"/>
      <c r="C58" s="38"/>
      <c r="D58" s="39"/>
      <c r="E58" s="39"/>
      <c r="F58" s="39"/>
      <c r="G58" s="39"/>
      <c r="H58" s="39"/>
      <c r="I58" s="39"/>
      <c r="J58" s="39"/>
      <c r="K58" s="39"/>
      <c r="L58" s="39"/>
      <c r="M58" s="39"/>
      <c r="N58" s="39"/>
      <c r="O58" s="39"/>
      <c r="P58" s="39"/>
      <c r="Q58" s="39"/>
      <c r="R58" s="39"/>
      <c r="S58" s="40"/>
      <c r="T58" s="34"/>
    </row>
    <row r="59" spans="2:20">
      <c r="B59" s="32"/>
      <c r="C59" s="38"/>
      <c r="D59" s="39"/>
      <c r="E59" s="39"/>
      <c r="F59" s="39"/>
      <c r="G59" s="39"/>
      <c r="H59" s="39"/>
      <c r="I59" s="39"/>
      <c r="J59" s="39"/>
      <c r="K59" s="39"/>
      <c r="L59" s="39"/>
      <c r="M59" s="39"/>
      <c r="N59" s="39"/>
      <c r="O59" s="39"/>
      <c r="P59" s="39"/>
      <c r="Q59" s="39"/>
      <c r="R59" s="39"/>
      <c r="S59" s="40"/>
      <c r="T59" s="34"/>
    </row>
    <row r="60" spans="2:20">
      <c r="B60" s="32"/>
      <c r="C60" s="38"/>
      <c r="D60" s="39"/>
      <c r="E60" s="39"/>
      <c r="F60" s="39"/>
      <c r="G60" s="39"/>
      <c r="H60" s="39"/>
      <c r="I60" s="39"/>
      <c r="J60" s="39"/>
      <c r="K60" s="39"/>
      <c r="L60" s="39"/>
      <c r="M60" s="39"/>
      <c r="N60" s="39"/>
      <c r="O60" s="39"/>
      <c r="P60" s="39"/>
      <c r="Q60" s="39"/>
      <c r="R60" s="39"/>
      <c r="S60" s="40"/>
      <c r="T60" s="34"/>
    </row>
    <row r="61" spans="2:20">
      <c r="B61" s="32"/>
      <c r="C61" s="38"/>
      <c r="D61" s="39"/>
      <c r="E61" s="39"/>
      <c r="F61" s="39"/>
      <c r="G61" s="39"/>
      <c r="H61" s="39"/>
      <c r="I61" s="39"/>
      <c r="J61" s="39"/>
      <c r="K61" s="39"/>
      <c r="L61" s="39"/>
      <c r="M61" s="39"/>
      <c r="N61" s="39"/>
      <c r="O61" s="39"/>
      <c r="P61" s="39"/>
      <c r="Q61" s="39"/>
      <c r="R61" s="39"/>
      <c r="S61" s="40"/>
      <c r="T61" s="34"/>
    </row>
    <row r="62" spans="2:20">
      <c r="B62" s="32"/>
      <c r="C62" s="38"/>
      <c r="D62" s="39"/>
      <c r="E62" s="39"/>
      <c r="F62" s="39"/>
      <c r="G62" s="39"/>
      <c r="H62" s="39"/>
      <c r="I62" s="39"/>
      <c r="J62" s="39"/>
      <c r="K62" s="39"/>
      <c r="L62" s="39"/>
      <c r="M62" s="39"/>
      <c r="N62" s="39"/>
      <c r="O62" s="39"/>
      <c r="P62" s="39"/>
      <c r="Q62" s="39"/>
      <c r="R62" s="39"/>
      <c r="S62" s="40"/>
      <c r="T62" s="34"/>
    </row>
    <row r="63" spans="2:20">
      <c r="B63" s="32"/>
      <c r="C63" s="38"/>
      <c r="D63" s="39"/>
      <c r="E63" s="39"/>
      <c r="F63" s="39"/>
      <c r="G63" s="39"/>
      <c r="H63" s="39"/>
      <c r="I63" s="39"/>
      <c r="J63" s="39"/>
      <c r="K63" s="39"/>
      <c r="L63" s="39"/>
      <c r="M63" s="39"/>
      <c r="N63" s="39"/>
      <c r="O63" s="39"/>
      <c r="P63" s="39"/>
      <c r="Q63" s="39"/>
      <c r="R63" s="39"/>
      <c r="S63" s="40"/>
      <c r="T63" s="34"/>
    </row>
    <row r="64" spans="2:20">
      <c r="B64" s="32"/>
      <c r="C64" s="38"/>
      <c r="D64" s="39"/>
      <c r="E64" s="39"/>
      <c r="F64" s="39"/>
      <c r="G64" s="39"/>
      <c r="H64" s="39"/>
      <c r="I64" s="39"/>
      <c r="J64" s="39"/>
      <c r="K64" s="39"/>
      <c r="L64" s="39"/>
      <c r="M64" s="39"/>
      <c r="N64" s="39"/>
      <c r="O64" s="39"/>
      <c r="P64" s="39"/>
      <c r="Q64" s="39"/>
      <c r="R64" s="39"/>
      <c r="S64" s="40"/>
      <c r="T64" s="34"/>
    </row>
    <row r="65" spans="2:20">
      <c r="B65" s="32"/>
      <c r="C65" s="38"/>
      <c r="D65" s="39"/>
      <c r="E65" s="39"/>
      <c r="F65" s="39"/>
      <c r="G65" s="39"/>
      <c r="H65" s="39"/>
      <c r="I65" s="39"/>
      <c r="J65" s="39"/>
      <c r="K65" s="39"/>
      <c r="L65" s="39"/>
      <c r="M65" s="39"/>
      <c r="N65" s="39"/>
      <c r="O65" s="39"/>
      <c r="P65" s="39"/>
      <c r="Q65" s="39"/>
      <c r="R65" s="39"/>
      <c r="S65" s="40"/>
      <c r="T65" s="34"/>
    </row>
    <row r="66" spans="2:20">
      <c r="B66" s="32"/>
      <c r="C66" s="38"/>
      <c r="D66" s="39"/>
      <c r="E66" s="39"/>
      <c r="F66" s="39"/>
      <c r="G66" s="39"/>
      <c r="H66" s="39"/>
      <c r="I66" s="39"/>
      <c r="J66" s="39"/>
      <c r="K66" s="39"/>
      <c r="L66" s="39"/>
      <c r="M66" s="39"/>
      <c r="N66" s="39"/>
      <c r="O66" s="39"/>
      <c r="P66" s="39"/>
      <c r="Q66" s="39"/>
      <c r="R66" s="39"/>
      <c r="S66" s="40"/>
      <c r="T66" s="34"/>
    </row>
    <row r="67" spans="2:20">
      <c r="B67" s="32"/>
      <c r="C67" s="38"/>
      <c r="D67" s="39"/>
      <c r="E67" s="39"/>
      <c r="F67" s="39"/>
      <c r="G67" s="39"/>
      <c r="H67" s="39"/>
      <c r="I67" s="39"/>
      <c r="J67" s="39"/>
      <c r="K67" s="39"/>
      <c r="L67" s="39"/>
      <c r="M67" s="39"/>
      <c r="N67" s="39"/>
      <c r="O67" s="39"/>
      <c r="P67" s="39"/>
      <c r="Q67" s="39"/>
      <c r="R67" s="39"/>
      <c r="S67" s="40"/>
      <c r="T67" s="34"/>
    </row>
    <row r="68" spans="2:20">
      <c r="B68" s="32"/>
      <c r="C68" s="38"/>
      <c r="D68" s="39"/>
      <c r="E68" s="39"/>
      <c r="F68" s="39"/>
      <c r="G68" s="39"/>
      <c r="H68" s="39"/>
      <c r="I68" s="39"/>
      <c r="J68" s="39"/>
      <c r="K68" s="39"/>
      <c r="L68" s="39"/>
      <c r="M68" s="39"/>
      <c r="N68" s="39"/>
      <c r="O68" s="39"/>
      <c r="P68" s="39"/>
      <c r="Q68" s="39"/>
      <c r="R68" s="39"/>
      <c r="S68" s="40"/>
      <c r="T68" s="34"/>
    </row>
    <row r="69" spans="2:20">
      <c r="B69" s="32"/>
      <c r="C69" s="38"/>
      <c r="D69" s="39"/>
      <c r="E69" s="39"/>
      <c r="F69" s="39"/>
      <c r="G69" s="39"/>
      <c r="H69" s="39"/>
      <c r="I69" s="39"/>
      <c r="J69" s="39"/>
      <c r="K69" s="39"/>
      <c r="L69" s="39"/>
      <c r="M69" s="39"/>
      <c r="N69" s="39"/>
      <c r="O69" s="39"/>
      <c r="P69" s="39"/>
      <c r="Q69" s="39"/>
      <c r="R69" s="39"/>
      <c r="S69" s="40"/>
      <c r="T69" s="34"/>
    </row>
    <row r="70" spans="2:20">
      <c r="B70" s="32"/>
      <c r="C70" s="38"/>
      <c r="D70" s="39"/>
      <c r="E70" s="39"/>
      <c r="F70" s="39"/>
      <c r="G70" s="39"/>
      <c r="H70" s="39"/>
      <c r="I70" s="39"/>
      <c r="J70" s="39"/>
      <c r="K70" s="39"/>
      <c r="L70" s="39"/>
      <c r="M70" s="39"/>
      <c r="N70" s="39"/>
      <c r="O70" s="39"/>
      <c r="P70" s="39"/>
      <c r="Q70" s="39"/>
      <c r="R70" s="39"/>
      <c r="S70" s="40"/>
      <c r="T70" s="34"/>
    </row>
    <row r="71" spans="2:20">
      <c r="B71" s="32"/>
      <c r="C71" s="38"/>
      <c r="D71" s="39"/>
      <c r="E71" s="39"/>
      <c r="F71" s="39"/>
      <c r="G71" s="39"/>
      <c r="H71" s="39"/>
      <c r="I71" s="39"/>
      <c r="J71" s="39"/>
      <c r="K71" s="39"/>
      <c r="L71" s="39"/>
      <c r="M71" s="39"/>
      <c r="N71" s="39"/>
      <c r="O71" s="39"/>
      <c r="P71" s="39"/>
      <c r="Q71" s="39"/>
      <c r="R71" s="39"/>
      <c r="S71" s="40"/>
      <c r="T71" s="34"/>
    </row>
    <row r="72" spans="2:20">
      <c r="B72" s="32"/>
      <c r="C72" s="38"/>
      <c r="D72" s="39"/>
      <c r="E72" s="39"/>
      <c r="F72" s="39"/>
      <c r="G72" s="39"/>
      <c r="H72" s="39"/>
      <c r="I72" s="39"/>
      <c r="J72" s="39"/>
      <c r="K72" s="39"/>
      <c r="L72" s="39"/>
      <c r="M72" s="39"/>
      <c r="N72" s="39"/>
      <c r="O72" s="39"/>
      <c r="P72" s="39"/>
      <c r="Q72" s="39"/>
      <c r="R72" s="39"/>
      <c r="S72" s="40"/>
      <c r="T72" s="34"/>
    </row>
    <row r="73" spans="2:20">
      <c r="B73" s="32"/>
      <c r="C73" s="38"/>
      <c r="D73" s="39"/>
      <c r="E73" s="39"/>
      <c r="F73" s="39"/>
      <c r="G73" s="39"/>
      <c r="H73" s="39"/>
      <c r="I73" s="39"/>
      <c r="J73" s="39"/>
      <c r="K73" s="39"/>
      <c r="L73" s="39"/>
      <c r="M73" s="39"/>
      <c r="N73" s="39"/>
      <c r="O73" s="39"/>
      <c r="P73" s="39"/>
      <c r="Q73" s="39"/>
      <c r="R73" s="39"/>
      <c r="S73" s="40"/>
      <c r="T73" s="34"/>
    </row>
    <row r="74" spans="2:20">
      <c r="B74" s="32"/>
      <c r="C74" s="38"/>
      <c r="D74" s="39"/>
      <c r="E74" s="39"/>
      <c r="F74" s="39"/>
      <c r="G74" s="39"/>
      <c r="H74" s="39"/>
      <c r="I74" s="39"/>
      <c r="J74" s="39"/>
      <c r="K74" s="39"/>
      <c r="L74" s="39"/>
      <c r="M74" s="39"/>
      <c r="N74" s="39"/>
      <c r="O74" s="39"/>
      <c r="P74" s="39"/>
      <c r="Q74" s="39"/>
      <c r="R74" s="39"/>
      <c r="S74" s="40"/>
      <c r="T74" s="34"/>
    </row>
    <row r="75" spans="2:20">
      <c r="B75" s="32"/>
      <c r="C75" s="38"/>
      <c r="D75" s="39"/>
      <c r="E75" s="39"/>
      <c r="F75" s="39"/>
      <c r="G75" s="39"/>
      <c r="H75" s="39"/>
      <c r="I75" s="39"/>
      <c r="J75" s="39"/>
      <c r="K75" s="39"/>
      <c r="L75" s="39"/>
      <c r="M75" s="39"/>
      <c r="N75" s="39"/>
      <c r="O75" s="39"/>
      <c r="P75" s="39"/>
      <c r="Q75" s="39"/>
      <c r="R75" s="39"/>
      <c r="S75" s="40"/>
      <c r="T75" s="34"/>
    </row>
    <row r="76" spans="2:20">
      <c r="B76" s="32"/>
      <c r="C76" s="38"/>
      <c r="D76" s="39"/>
      <c r="E76" s="39"/>
      <c r="F76" s="39"/>
      <c r="G76" s="39"/>
      <c r="H76" s="39"/>
      <c r="I76" s="39"/>
      <c r="J76" s="39"/>
      <c r="K76" s="39"/>
      <c r="L76" s="39"/>
      <c r="M76" s="39"/>
      <c r="N76" s="39"/>
      <c r="O76" s="39"/>
      <c r="P76" s="39"/>
      <c r="Q76" s="39"/>
      <c r="R76" s="39"/>
      <c r="S76" s="40"/>
      <c r="T76" s="34"/>
    </row>
    <row r="77" spans="2:20">
      <c r="B77" s="32"/>
      <c r="C77" s="38"/>
      <c r="D77" s="39"/>
      <c r="E77" s="39"/>
      <c r="F77" s="39"/>
      <c r="G77" s="39"/>
      <c r="H77" s="39"/>
      <c r="I77" s="39"/>
      <c r="J77" s="39"/>
      <c r="K77" s="39"/>
      <c r="L77" s="39"/>
      <c r="M77" s="39"/>
      <c r="N77" s="39"/>
      <c r="O77" s="39"/>
      <c r="P77" s="39"/>
      <c r="Q77" s="39"/>
      <c r="R77" s="39"/>
      <c r="S77" s="40"/>
      <c r="T77" s="34"/>
    </row>
    <row r="78" spans="2:20">
      <c r="B78" s="32"/>
      <c r="C78" s="38"/>
      <c r="D78" s="39"/>
      <c r="E78" s="39"/>
      <c r="F78" s="39"/>
      <c r="G78" s="39"/>
      <c r="H78" s="39"/>
      <c r="I78" s="39"/>
      <c r="J78" s="39"/>
      <c r="K78" s="39"/>
      <c r="L78" s="39"/>
      <c r="M78" s="39"/>
      <c r="N78" s="39"/>
      <c r="O78" s="39"/>
      <c r="P78" s="39"/>
      <c r="Q78" s="39"/>
      <c r="R78" s="39"/>
      <c r="S78" s="40"/>
      <c r="T78" s="34"/>
    </row>
    <row r="79" spans="2:20">
      <c r="B79" s="32"/>
      <c r="C79" s="38"/>
      <c r="D79" s="39"/>
      <c r="E79" s="39"/>
      <c r="F79" s="39"/>
      <c r="G79" s="39"/>
      <c r="H79" s="39"/>
      <c r="I79" s="39"/>
      <c r="J79" s="39"/>
      <c r="K79" s="39"/>
      <c r="L79" s="39"/>
      <c r="M79" s="39"/>
      <c r="N79" s="39"/>
      <c r="O79" s="39"/>
      <c r="P79" s="39"/>
      <c r="Q79" s="39"/>
      <c r="R79" s="39"/>
      <c r="S79" s="40"/>
      <c r="T79" s="34"/>
    </row>
    <row r="80" spans="2:20">
      <c r="B80" s="32"/>
      <c r="C80" s="38"/>
      <c r="D80" s="39"/>
      <c r="E80" s="39"/>
      <c r="F80" s="39"/>
      <c r="G80" s="39"/>
      <c r="H80" s="39"/>
      <c r="I80" s="39"/>
      <c r="J80" s="39"/>
      <c r="K80" s="39"/>
      <c r="L80" s="39"/>
      <c r="M80" s="39"/>
      <c r="N80" s="39"/>
      <c r="O80" s="39"/>
      <c r="P80" s="39"/>
      <c r="Q80" s="39"/>
      <c r="R80" s="39"/>
      <c r="S80" s="40"/>
      <c r="T80" s="34"/>
    </row>
    <row r="81" spans="2:20">
      <c r="B81" s="32"/>
      <c r="C81" s="38"/>
      <c r="D81" s="39"/>
      <c r="E81" s="39"/>
      <c r="F81" s="39"/>
      <c r="G81" s="39"/>
      <c r="H81" s="39"/>
      <c r="I81" s="39"/>
      <c r="J81" s="39"/>
      <c r="K81" s="39"/>
      <c r="L81" s="39"/>
      <c r="M81" s="39"/>
      <c r="N81" s="39"/>
      <c r="O81" s="39"/>
      <c r="P81" s="39"/>
      <c r="Q81" s="39"/>
      <c r="R81" s="39"/>
      <c r="S81" s="40"/>
      <c r="T81" s="34"/>
    </row>
    <row r="82" spans="2:20">
      <c r="B82" s="32"/>
      <c r="C82" s="38"/>
      <c r="D82" s="39"/>
      <c r="E82" s="39"/>
      <c r="F82" s="39"/>
      <c r="G82" s="39"/>
      <c r="H82" s="39"/>
      <c r="I82" s="39"/>
      <c r="J82" s="39"/>
      <c r="K82" s="39"/>
      <c r="L82" s="39"/>
      <c r="M82" s="39"/>
      <c r="N82" s="39"/>
      <c r="O82" s="39"/>
      <c r="P82" s="39"/>
      <c r="Q82" s="39"/>
      <c r="R82" s="39"/>
      <c r="S82" s="40"/>
      <c r="T82" s="34"/>
    </row>
    <row r="83" spans="2:20">
      <c r="B83" s="32"/>
      <c r="C83" s="38"/>
      <c r="D83" s="39"/>
      <c r="E83" s="39"/>
      <c r="F83" s="39"/>
      <c r="G83" s="39"/>
      <c r="H83" s="39"/>
      <c r="I83" s="39"/>
      <c r="J83" s="39"/>
      <c r="K83" s="39"/>
      <c r="L83" s="39"/>
      <c r="M83" s="39"/>
      <c r="N83" s="39"/>
      <c r="O83" s="39"/>
      <c r="P83" s="39"/>
      <c r="Q83" s="39"/>
      <c r="R83" s="39"/>
      <c r="S83" s="40"/>
      <c r="T83" s="34"/>
    </row>
    <row r="84" spans="2:20">
      <c r="B84" s="32"/>
      <c r="C84" s="38"/>
      <c r="D84" s="39"/>
      <c r="E84" s="39"/>
      <c r="F84" s="39"/>
      <c r="G84" s="39"/>
      <c r="H84" s="39"/>
      <c r="I84" s="39"/>
      <c r="J84" s="39"/>
      <c r="K84" s="39"/>
      <c r="L84" s="39"/>
      <c r="M84" s="39"/>
      <c r="N84" s="39"/>
      <c r="O84" s="39"/>
      <c r="P84" s="39"/>
      <c r="Q84" s="39"/>
      <c r="R84" s="39"/>
      <c r="S84" s="40"/>
      <c r="T84" s="34"/>
    </row>
    <row r="85" spans="2:20" ht="15" thickBot="1">
      <c r="B85" s="32"/>
      <c r="C85" s="41"/>
      <c r="D85" s="42"/>
      <c r="E85" s="42"/>
      <c r="F85" s="42"/>
      <c r="G85" s="42"/>
      <c r="H85" s="42"/>
      <c r="I85" s="42"/>
      <c r="J85" s="42"/>
      <c r="K85" s="42"/>
      <c r="L85" s="42"/>
      <c r="M85" s="42"/>
      <c r="N85" s="42"/>
      <c r="O85" s="42"/>
      <c r="P85" s="42"/>
      <c r="Q85" s="42"/>
      <c r="R85" s="42"/>
      <c r="S85" s="43"/>
      <c r="T85" s="34"/>
    </row>
    <row r="86" spans="2:20" ht="15" thickBot="1">
      <c r="B86" s="32"/>
      <c r="C86" s="33"/>
      <c r="D86" s="33"/>
      <c r="E86" s="33"/>
      <c r="F86" s="33"/>
      <c r="G86" s="33"/>
      <c r="H86" s="33"/>
      <c r="I86" s="33"/>
      <c r="J86" s="33"/>
      <c r="K86" s="33"/>
      <c r="L86" s="33"/>
      <c r="M86" s="33"/>
      <c r="N86" s="33"/>
      <c r="O86" s="33"/>
      <c r="P86" s="33"/>
      <c r="Q86" s="33"/>
      <c r="R86" s="33"/>
      <c r="S86" s="33"/>
      <c r="T86" s="34"/>
    </row>
    <row r="87" spans="2:20" ht="15" thickBot="1">
      <c r="B87" s="32"/>
      <c r="C87" s="44" t="e">
        <f ca="1">'Data for graphs'!I42</f>
        <v>#DIV/0!</v>
      </c>
      <c r="D87" s="362" t="s">
        <v>1079</v>
      </c>
      <c r="E87" s="362"/>
      <c r="F87" s="362"/>
      <c r="G87" s="362"/>
      <c r="H87" s="362"/>
      <c r="I87" s="362"/>
      <c r="J87" s="362"/>
      <c r="K87" s="362"/>
      <c r="L87" s="362"/>
      <c r="M87" s="362"/>
      <c r="N87" s="362"/>
      <c r="O87" s="362"/>
      <c r="P87" s="362"/>
      <c r="Q87" s="362"/>
      <c r="R87" s="362"/>
      <c r="S87" s="363"/>
      <c r="T87" s="34"/>
    </row>
    <row r="88" spans="2:20" ht="15" thickBot="1">
      <c r="B88" s="45"/>
      <c r="C88" s="46"/>
      <c r="D88" s="46"/>
      <c r="E88" s="46"/>
      <c r="F88" s="46"/>
      <c r="G88" s="46"/>
      <c r="H88" s="46"/>
      <c r="I88" s="46"/>
      <c r="J88" s="46"/>
      <c r="K88" s="46"/>
      <c r="L88" s="46"/>
      <c r="M88" s="46"/>
      <c r="N88" s="46"/>
      <c r="O88" s="46"/>
      <c r="P88" s="46"/>
      <c r="Q88" s="46"/>
      <c r="R88" s="46"/>
      <c r="S88" s="46"/>
      <c r="T88" s="47"/>
    </row>
  </sheetData>
  <mergeCells count="9">
    <mergeCell ref="D87:S87"/>
    <mergeCell ref="C6:D6"/>
    <mergeCell ref="E6:G6"/>
    <mergeCell ref="C3:D3"/>
    <mergeCell ref="E3:G3"/>
    <mergeCell ref="C4:D4"/>
    <mergeCell ref="E4:G4"/>
    <mergeCell ref="C5:D5"/>
    <mergeCell ref="E5:G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M43"/>
  <sheetViews>
    <sheetView topLeftCell="A28" workbookViewId="0">
      <selection activeCell="I43" sqref="I43"/>
    </sheetView>
  </sheetViews>
  <sheetFormatPr defaultRowHeight="14.45"/>
  <cols>
    <col min="1" max="1" width="10.7109375" bestFit="1" customWidth="1"/>
    <col min="2" max="2" width="7.140625" bestFit="1" customWidth="1"/>
  </cols>
  <sheetData>
    <row r="1" spans="1:13">
      <c r="A1" t="s">
        <v>1080</v>
      </c>
      <c r="B1">
        <f ca="1">COUNTA(CRF!E13:'CRF'!E28)</f>
        <v>0</v>
      </c>
    </row>
    <row r="3" spans="1:13">
      <c r="A3" t="s">
        <v>1081</v>
      </c>
      <c r="B3" t="s">
        <v>1082</v>
      </c>
      <c r="H3" t="s">
        <v>18</v>
      </c>
    </row>
    <row r="4" spans="1:13">
      <c r="A4" s="8">
        <f>CRF!G13</f>
        <v>0</v>
      </c>
      <c r="B4">
        <f>IF(CRF!G13="",0,DATEDIF(A4,CRF!L$31,"y"))</f>
        <v>0</v>
      </c>
      <c r="D4" t="s">
        <v>1083</v>
      </c>
      <c r="E4" s="48" t="e">
        <f ca="1">IF(F4/B$1=0, NA(), F4/B$1)</f>
        <v>#DIV/0!</v>
      </c>
      <c r="F4">
        <f>COUNTIF(B$4:B$19,"=14")</f>
        <v>0</v>
      </c>
      <c r="H4">
        <f>CRF!I13</f>
        <v>0</v>
      </c>
      <c r="I4" t="str">
        <f>IF(H4="F", "Female", IF(H4="M", "Male", IF(H4="N","Non-binary",IF(H4="O", "Other",""))))</f>
        <v/>
      </c>
      <c r="K4" t="s">
        <v>1084</v>
      </c>
      <c r="L4" s="48" t="e">
        <f ca="1">IF(M4/B$1=0,NA(),M4/B$1)</f>
        <v>#DIV/0!</v>
      </c>
      <c r="M4">
        <f>COUNTIF(I$4:I$19,"Female")</f>
        <v>0</v>
      </c>
    </row>
    <row r="5" spans="1:13">
      <c r="A5" s="8">
        <f>CRF!G14</f>
        <v>0</v>
      </c>
      <c r="B5">
        <f>IF(CRF!G14="",0,DATEDIF(A5,CRF!L$31,"y"))</f>
        <v>0</v>
      </c>
      <c r="D5" t="s">
        <v>1085</v>
      </c>
      <c r="E5" s="48" t="e">
        <f t="shared" ref="E5:E15" ca="1" si="0">IF(F5/B$1=0, NA(), F5/B$1)</f>
        <v>#DIV/0!</v>
      </c>
      <c r="F5">
        <f>COUNTIF(B$4:B$19,"=15")</f>
        <v>0</v>
      </c>
      <c r="H5">
        <f>CRF!I14</f>
        <v>0</v>
      </c>
      <c r="I5" t="str">
        <f t="shared" ref="I5:I19" si="1">IF(H5="F", "Female", IF(H5="M", "Male", IF(H5="N","Non-binary",IF(H5="O", "Other",""))))</f>
        <v/>
      </c>
      <c r="K5" t="s">
        <v>1086</v>
      </c>
      <c r="L5" s="48" t="e">
        <f ca="1">IF(M5/B$1=0,NA(),M5/B$1)</f>
        <v>#DIV/0!</v>
      </c>
      <c r="M5">
        <f>COUNTIF(I$4:I$19,"Male")</f>
        <v>0</v>
      </c>
    </row>
    <row r="6" spans="1:13">
      <c r="A6" s="8">
        <f>CRF!G15</f>
        <v>0</v>
      </c>
      <c r="B6">
        <f>IF(CRF!G15="",0,DATEDIF(A6,CRF!L$31,"y"))</f>
        <v>0</v>
      </c>
      <c r="D6" t="s">
        <v>1087</v>
      </c>
      <c r="E6" s="48" t="e">
        <f t="shared" ca="1" si="0"/>
        <v>#DIV/0!</v>
      </c>
      <c r="F6">
        <f>COUNTIF(B$4:B$19,"=16")</f>
        <v>0</v>
      </c>
      <c r="H6">
        <f>CRF!I15</f>
        <v>0</v>
      </c>
      <c r="I6" t="str">
        <f t="shared" si="1"/>
        <v/>
      </c>
      <c r="K6" t="s">
        <v>1088</v>
      </c>
      <c r="L6" s="48" t="e">
        <f ca="1">IF(M6/B$1=0,NA(),M6/B$1)</f>
        <v>#DIV/0!</v>
      </c>
      <c r="M6">
        <f>COUNTIF(I$4:I$19,"Non-binary")</f>
        <v>0</v>
      </c>
    </row>
    <row r="7" spans="1:13">
      <c r="A7" s="8">
        <f>CRF!G16</f>
        <v>0</v>
      </c>
      <c r="B7">
        <f>IF(CRF!G16="",0,DATEDIF(A7,CRF!L$31,"y"))</f>
        <v>0</v>
      </c>
      <c r="D7" t="s">
        <v>1089</v>
      </c>
      <c r="E7" s="48" t="e">
        <f t="shared" ca="1" si="0"/>
        <v>#DIV/0!</v>
      </c>
      <c r="F7">
        <f>COUNTIF(B$4:B$19,"=17")</f>
        <v>0</v>
      </c>
      <c r="H7">
        <f>CRF!I16</f>
        <v>0</v>
      </c>
      <c r="I7" t="str">
        <f t="shared" si="1"/>
        <v/>
      </c>
      <c r="K7" t="s">
        <v>1090</v>
      </c>
      <c r="L7" s="48" t="e">
        <f ca="1">IF(M7/B$1=0,NA(),M7/B$1)</f>
        <v>#DIV/0!</v>
      </c>
      <c r="M7">
        <f>COUNTIF(I$4:I$19,"Other")</f>
        <v>0</v>
      </c>
    </row>
    <row r="8" spans="1:13">
      <c r="A8" s="8">
        <f>CRF!G17</f>
        <v>0</v>
      </c>
      <c r="B8">
        <f>IF(CRF!G17="",0,DATEDIF(A8,CRF!L$31,"y"))</f>
        <v>0</v>
      </c>
      <c r="D8" t="s">
        <v>1091</v>
      </c>
      <c r="E8" s="48" t="e">
        <f t="shared" ca="1" si="0"/>
        <v>#DIV/0!</v>
      </c>
      <c r="F8">
        <f>COUNTIF(B$4:B$19,"=18")</f>
        <v>0</v>
      </c>
      <c r="H8">
        <f>CRF!I17</f>
        <v>0</v>
      </c>
      <c r="I8" t="str">
        <f t="shared" si="1"/>
        <v/>
      </c>
    </row>
    <row r="9" spans="1:13">
      <c r="A9" s="8">
        <f>CRF!G18</f>
        <v>0</v>
      </c>
      <c r="B9">
        <f>IF(CRF!G18="",0,DATEDIF(A9,CRF!L$31,"y"))</f>
        <v>0</v>
      </c>
      <c r="D9" t="s">
        <v>1092</v>
      </c>
      <c r="E9" s="48" t="e">
        <f t="shared" ca="1" si="0"/>
        <v>#DIV/0!</v>
      </c>
      <c r="F9">
        <f>COUNTIF(B$4:B$19,"=19")</f>
        <v>0</v>
      </c>
      <c r="H9">
        <f>CRF!I18</f>
        <v>0</v>
      </c>
      <c r="I9" t="str">
        <f t="shared" si="1"/>
        <v/>
      </c>
    </row>
    <row r="10" spans="1:13">
      <c r="A10" s="8">
        <f>CRF!G19</f>
        <v>0</v>
      </c>
      <c r="B10">
        <f>IF(CRF!G19="",0,DATEDIF(A10,CRF!L$31,"y"))</f>
        <v>0</v>
      </c>
      <c r="D10" t="s">
        <v>1093</v>
      </c>
      <c r="E10" s="48" t="e">
        <f t="shared" ca="1" si="0"/>
        <v>#DIV/0!</v>
      </c>
      <c r="F10">
        <f>COUNTIF(B$4:B$19,"=20")</f>
        <v>0</v>
      </c>
      <c r="H10">
        <f>CRF!I19</f>
        <v>0</v>
      </c>
      <c r="I10" t="str">
        <f t="shared" si="1"/>
        <v/>
      </c>
    </row>
    <row r="11" spans="1:13">
      <c r="A11" s="8">
        <f>CRF!G20</f>
        <v>0</v>
      </c>
      <c r="B11">
        <f>IF(CRF!G20="",0,DATEDIF(A11,CRF!L$31,"y"))</f>
        <v>0</v>
      </c>
      <c r="D11" t="s">
        <v>1094</v>
      </c>
      <c r="E11" s="48" t="e">
        <f t="shared" ca="1" si="0"/>
        <v>#DIV/0!</v>
      </c>
      <c r="F11">
        <f>COUNTIF(B$4:B$19,"=21")</f>
        <v>0</v>
      </c>
      <c r="H11">
        <f>CRF!I20</f>
        <v>0</v>
      </c>
      <c r="I11" t="str">
        <f t="shared" si="1"/>
        <v/>
      </c>
    </row>
    <row r="12" spans="1:13">
      <c r="A12" s="8">
        <f>CRF!G21</f>
        <v>0</v>
      </c>
      <c r="B12">
        <f>IF(CRF!G21="",0,DATEDIF(A12,CRF!L$31,"y"))</f>
        <v>0</v>
      </c>
      <c r="D12" t="s">
        <v>1095</v>
      </c>
      <c r="E12" s="48" t="e">
        <f t="shared" ca="1" si="0"/>
        <v>#DIV/0!</v>
      </c>
      <c r="F12">
        <f>COUNTIF(B$4:B$19,"=22")</f>
        <v>0</v>
      </c>
      <c r="H12">
        <f>CRF!I21</f>
        <v>0</v>
      </c>
      <c r="I12" t="str">
        <f t="shared" si="1"/>
        <v/>
      </c>
    </row>
    <row r="13" spans="1:13">
      <c r="A13" s="8">
        <f>CRF!G22</f>
        <v>0</v>
      </c>
      <c r="B13">
        <f>IF(CRF!G22="",0,DATEDIF(A13,CRF!L$31,"y"))</f>
        <v>0</v>
      </c>
      <c r="D13" t="s">
        <v>1096</v>
      </c>
      <c r="E13" s="48" t="e">
        <f t="shared" ca="1" si="0"/>
        <v>#DIV/0!</v>
      </c>
      <c r="F13">
        <f>COUNTIF(B$4:B$19,"=23")</f>
        <v>0</v>
      </c>
      <c r="H13">
        <f>CRF!I22</f>
        <v>0</v>
      </c>
      <c r="I13" t="str">
        <f t="shared" si="1"/>
        <v/>
      </c>
    </row>
    <row r="14" spans="1:13">
      <c r="A14" s="8">
        <f>CRF!G23</f>
        <v>0</v>
      </c>
      <c r="B14">
        <f>IF(CRF!G23="",0,DATEDIF(A14,CRF!L$31,"y"))</f>
        <v>0</v>
      </c>
      <c r="D14" t="s">
        <v>1097</v>
      </c>
      <c r="E14" s="48" t="e">
        <f t="shared" ca="1" si="0"/>
        <v>#DIV/0!</v>
      </c>
      <c r="F14">
        <f>COUNTIF(B$4:B$19,"=24")</f>
        <v>0</v>
      </c>
      <c r="H14">
        <f>CRF!I23</f>
        <v>0</v>
      </c>
      <c r="I14" t="str">
        <f t="shared" si="1"/>
        <v/>
      </c>
    </row>
    <row r="15" spans="1:13">
      <c r="A15" s="8">
        <f>CRF!G24</f>
        <v>0</v>
      </c>
      <c r="B15">
        <f>IF(CRF!G24="",0,DATEDIF(A15,CRF!L$31,"y"))</f>
        <v>0</v>
      </c>
      <c r="D15" t="s">
        <v>1098</v>
      </c>
      <c r="E15" s="48" t="e">
        <f t="shared" ca="1" si="0"/>
        <v>#DIV/0!</v>
      </c>
      <c r="F15">
        <f>COUNTIF(B$4:B$19,"&gt;=25")</f>
        <v>0</v>
      </c>
      <c r="H15">
        <f>CRF!I24</f>
        <v>0</v>
      </c>
      <c r="I15" t="str">
        <f t="shared" si="1"/>
        <v/>
      </c>
    </row>
    <row r="16" spans="1:13">
      <c r="A16" s="8">
        <f>CRF!G25</f>
        <v>0</v>
      </c>
      <c r="B16">
        <f>IF(CRF!G25="",0,DATEDIF(A16,CRF!L$31,"y"))</f>
        <v>0</v>
      </c>
      <c r="H16">
        <f>CRF!I25</f>
        <v>0</v>
      </c>
      <c r="I16" t="str">
        <f t="shared" si="1"/>
        <v/>
      </c>
    </row>
    <row r="17" spans="1:9">
      <c r="A17" s="8">
        <f>CRF!G26</f>
        <v>0</v>
      </c>
      <c r="B17">
        <f>IF(CRF!G26="",0,DATEDIF(A17,CRF!L$31,"y"))</f>
        <v>0</v>
      </c>
      <c r="H17">
        <f>CRF!I26</f>
        <v>0</v>
      </c>
      <c r="I17" t="str">
        <f t="shared" si="1"/>
        <v/>
      </c>
    </row>
    <row r="18" spans="1:9">
      <c r="A18" s="8">
        <f>CRF!G27</f>
        <v>0</v>
      </c>
      <c r="B18">
        <f>IF(CRF!G27="",0,DATEDIF(A18,CRF!L$31,"y"))</f>
        <v>0</v>
      </c>
      <c r="H18">
        <f>CRF!I27</f>
        <v>0</v>
      </c>
      <c r="I18" t="str">
        <f t="shared" si="1"/>
        <v/>
      </c>
    </row>
    <row r="19" spans="1:9">
      <c r="A19" s="8">
        <f>CRF!G28</f>
        <v>0</v>
      </c>
      <c r="B19">
        <f>IF(CRF!G28="",0,DATEDIF(A19,CRF!L$31,"y"))</f>
        <v>0</v>
      </c>
      <c r="H19">
        <f>CRF!I28</f>
        <v>0</v>
      </c>
      <c r="I19" t="str">
        <f t="shared" si="1"/>
        <v/>
      </c>
    </row>
    <row r="21" spans="1:9">
      <c r="A21" t="s">
        <v>393</v>
      </c>
      <c r="F21" t="s">
        <v>394</v>
      </c>
    </row>
    <row r="22" spans="1:9">
      <c r="A22">
        <f>CRF!J13</f>
        <v>0</v>
      </c>
      <c r="B22" t="s">
        <v>1099</v>
      </c>
      <c r="C22" s="48" t="e">
        <f ca="1">IF(D22/B$1=0,NA(),D22/B$1)</f>
        <v>#DIV/0!</v>
      </c>
      <c r="D22">
        <f>COUNTIF(A$22:A$37,1)</f>
        <v>0</v>
      </c>
      <c r="F22">
        <f>CRF!K13</f>
        <v>0</v>
      </c>
      <c r="G22" t="s">
        <v>1100</v>
      </c>
      <c r="H22" s="48" t="e">
        <f ca="1">IF(I22/B$1=0,NA(),I22/B$1)</f>
        <v>#DIV/0!</v>
      </c>
      <c r="I22">
        <f>COUNTIF(F$22:F$37,"N")</f>
        <v>0</v>
      </c>
    </row>
    <row r="23" spans="1:9">
      <c r="A23">
        <f>CRF!J14</f>
        <v>0</v>
      </c>
      <c r="B23" t="s">
        <v>1101</v>
      </c>
      <c r="C23" s="48" t="e">
        <f t="shared" ref="C23:C37" ca="1" si="2">IF(D23/B$1=0,NA(),D23/B$1)</f>
        <v>#DIV/0!</v>
      </c>
      <c r="D23">
        <f>COUNTIF(A$22:A$37,2)</f>
        <v>0</v>
      </c>
      <c r="F23">
        <f>CRF!K14</f>
        <v>0</v>
      </c>
      <c r="G23" t="s">
        <v>1102</v>
      </c>
      <c r="H23" s="48" t="e">
        <f t="shared" ref="H23:H30" ca="1" si="3">IF(I23/B$1=0,NA(),I23/B$1)</f>
        <v>#DIV/0!</v>
      </c>
      <c r="I23">
        <f>COUNTIF(F$22:F$37,"A")</f>
        <v>0</v>
      </c>
    </row>
    <row r="24" spans="1:9">
      <c r="A24">
        <f>CRF!J15</f>
        <v>0</v>
      </c>
      <c r="B24" t="s">
        <v>1103</v>
      </c>
      <c r="C24" s="48" t="e">
        <f t="shared" ca="1" si="2"/>
        <v>#DIV/0!</v>
      </c>
      <c r="D24">
        <f>COUNTIF(A$22:A$37,3)</f>
        <v>0</v>
      </c>
      <c r="F24">
        <f>CRF!K15</f>
        <v>0</v>
      </c>
      <c r="G24" t="s">
        <v>1104</v>
      </c>
      <c r="H24" s="48" t="e">
        <f t="shared" ca="1" si="3"/>
        <v>#DIV/0!</v>
      </c>
      <c r="I24">
        <f>COUNTIF(F$22:F$37,"B")</f>
        <v>0</v>
      </c>
    </row>
    <row r="25" spans="1:9">
      <c r="A25">
        <f>CRF!J16</f>
        <v>0</v>
      </c>
      <c r="B25" t="s">
        <v>1105</v>
      </c>
      <c r="C25" s="48" t="e">
        <f t="shared" ca="1" si="2"/>
        <v>#DIV/0!</v>
      </c>
      <c r="D25">
        <f>COUNTIF(A$22:A$37,4)</f>
        <v>0</v>
      </c>
      <c r="F25">
        <f>CRF!K16</f>
        <v>0</v>
      </c>
      <c r="G25" t="s">
        <v>1106</v>
      </c>
      <c r="H25" s="48" t="e">
        <f t="shared" ca="1" si="3"/>
        <v>#DIV/0!</v>
      </c>
      <c r="I25">
        <f>COUNTIF(F$22:F$37,"C")</f>
        <v>0</v>
      </c>
    </row>
    <row r="26" spans="1:9">
      <c r="A26">
        <f>CRF!J17</f>
        <v>0</v>
      </c>
      <c r="B26" t="s">
        <v>1107</v>
      </c>
      <c r="C26" s="48" t="e">
        <f t="shared" ca="1" si="2"/>
        <v>#DIV/0!</v>
      </c>
      <c r="D26">
        <f>COUNTIF(A$22:A$37,5)</f>
        <v>0</v>
      </c>
      <c r="F26">
        <f>CRF!K17</f>
        <v>0</v>
      </c>
      <c r="G26" t="s">
        <v>1108</v>
      </c>
      <c r="H26" s="48" t="e">
        <f t="shared" ca="1" si="3"/>
        <v>#DIV/0!</v>
      </c>
      <c r="I26">
        <f>COUNTIF(F$22:F$37,"D")</f>
        <v>0</v>
      </c>
    </row>
    <row r="27" spans="1:9">
      <c r="A27">
        <f>CRF!J18</f>
        <v>0</v>
      </c>
      <c r="B27" t="s">
        <v>1109</v>
      </c>
      <c r="C27" s="48" t="e">
        <f t="shared" ca="1" si="2"/>
        <v>#DIV/0!</v>
      </c>
      <c r="D27">
        <f>COUNTIF(A$22:A$37,6)</f>
        <v>0</v>
      </c>
      <c r="F27">
        <f>CRF!K18</f>
        <v>0</v>
      </c>
      <c r="G27" t="s">
        <v>1110</v>
      </c>
      <c r="H27" s="48" t="e">
        <f t="shared" ca="1" si="3"/>
        <v>#DIV/0!</v>
      </c>
      <c r="I27">
        <f>COUNTIF(F$22:F$37,"E")</f>
        <v>0</v>
      </c>
    </row>
    <row r="28" spans="1:9">
      <c r="A28">
        <f>CRF!J19</f>
        <v>0</v>
      </c>
      <c r="B28" t="s">
        <v>1111</v>
      </c>
      <c r="C28" s="48" t="e">
        <f t="shared" ca="1" si="2"/>
        <v>#DIV/0!</v>
      </c>
      <c r="D28">
        <f>COUNTIF(A$22:A$37,7)</f>
        <v>0</v>
      </c>
      <c r="F28">
        <f>CRF!K19</f>
        <v>0</v>
      </c>
      <c r="G28" t="s">
        <v>1090</v>
      </c>
      <c r="H28" s="48" t="e">
        <f t="shared" ca="1" si="3"/>
        <v>#DIV/0!</v>
      </c>
      <c r="I28">
        <f>COUNTIF(F$22:F$37,"F")</f>
        <v>0</v>
      </c>
    </row>
    <row r="29" spans="1:9">
      <c r="A29">
        <f>CRF!J20</f>
        <v>0</v>
      </c>
      <c r="B29" t="s">
        <v>1112</v>
      </c>
      <c r="C29" s="48" t="e">
        <f t="shared" ca="1" si="2"/>
        <v>#DIV/0!</v>
      </c>
      <c r="D29">
        <f>COUNTIF(A$22:A$37,8)</f>
        <v>0</v>
      </c>
      <c r="F29">
        <f>CRF!K20</f>
        <v>0</v>
      </c>
      <c r="G29" t="s">
        <v>1113</v>
      </c>
      <c r="H29" s="48" t="e">
        <f t="shared" ca="1" si="3"/>
        <v>#DIV/0!</v>
      </c>
      <c r="I29">
        <f>COUNTIF(F$22:F$37,"G")</f>
        <v>0</v>
      </c>
    </row>
    <row r="30" spans="1:9">
      <c r="A30">
        <f>CRF!J21</f>
        <v>0</v>
      </c>
      <c r="B30" t="s">
        <v>1114</v>
      </c>
      <c r="C30" s="48" t="e">
        <f t="shared" ca="1" si="2"/>
        <v>#DIV/0!</v>
      </c>
      <c r="D30">
        <f>COUNTIF(A$22:A$37,9)</f>
        <v>0</v>
      </c>
      <c r="F30">
        <f>CRF!K21</f>
        <v>0</v>
      </c>
      <c r="G30" t="s">
        <v>1115</v>
      </c>
      <c r="H30" s="48" t="e">
        <f t="shared" ca="1" si="3"/>
        <v>#DIV/0!</v>
      </c>
      <c r="I30">
        <f>COUNTIF(F$22:F$37,"H")</f>
        <v>0</v>
      </c>
    </row>
    <row r="31" spans="1:9">
      <c r="A31">
        <f>CRF!J22</f>
        <v>0</v>
      </c>
      <c r="B31" t="s">
        <v>1116</v>
      </c>
      <c r="C31" s="48" t="e">
        <f t="shared" ca="1" si="2"/>
        <v>#DIV/0!</v>
      </c>
      <c r="D31">
        <f>COUNTIF(A$22:A$37,10)</f>
        <v>0</v>
      </c>
      <c r="F31">
        <f>CRF!K22</f>
        <v>0</v>
      </c>
    </row>
    <row r="32" spans="1:9">
      <c r="A32">
        <f>CRF!J23</f>
        <v>0</v>
      </c>
      <c r="B32" t="s">
        <v>1117</v>
      </c>
      <c r="C32" s="48" t="e">
        <f t="shared" ca="1" si="2"/>
        <v>#DIV/0!</v>
      </c>
      <c r="D32">
        <f>COUNTIF(A$22:A$37,11)</f>
        <v>0</v>
      </c>
      <c r="F32">
        <f>CRF!K23</f>
        <v>0</v>
      </c>
    </row>
    <row r="33" spans="1:9">
      <c r="A33">
        <f>CRF!J24</f>
        <v>0</v>
      </c>
      <c r="B33" t="s">
        <v>1118</v>
      </c>
      <c r="C33" s="48" t="e">
        <f t="shared" ca="1" si="2"/>
        <v>#DIV/0!</v>
      </c>
      <c r="D33">
        <f>COUNTIF(A$22:A$37,12)</f>
        <v>0</v>
      </c>
      <c r="F33">
        <f>CRF!K24</f>
        <v>0</v>
      </c>
    </row>
    <row r="34" spans="1:9">
      <c r="A34">
        <f>CRF!J25</f>
        <v>0</v>
      </c>
      <c r="B34" t="s">
        <v>1119</v>
      </c>
      <c r="C34" s="48" t="e">
        <f t="shared" ca="1" si="2"/>
        <v>#DIV/0!</v>
      </c>
      <c r="D34">
        <f>COUNTIF(A$22:A$37,13)</f>
        <v>0</v>
      </c>
      <c r="F34">
        <f>CRF!K25</f>
        <v>0</v>
      </c>
    </row>
    <row r="35" spans="1:9">
      <c r="A35">
        <f>CRF!J26</f>
        <v>0</v>
      </c>
      <c r="B35" t="s">
        <v>1120</v>
      </c>
      <c r="C35" s="48" t="e">
        <f t="shared" ca="1" si="2"/>
        <v>#DIV/0!</v>
      </c>
      <c r="D35">
        <f>COUNTIF(A$22:A$37,14)</f>
        <v>0</v>
      </c>
      <c r="F35">
        <f>CRF!K26</f>
        <v>0</v>
      </c>
    </row>
    <row r="36" spans="1:9">
      <c r="A36">
        <f>CRF!J27</f>
        <v>0</v>
      </c>
      <c r="B36" t="s">
        <v>1121</v>
      </c>
      <c r="C36" s="48" t="e">
        <f t="shared" ca="1" si="2"/>
        <v>#DIV/0!</v>
      </c>
      <c r="D36">
        <f>COUNTIF(A$22:A$37,15)</f>
        <v>0</v>
      </c>
      <c r="F36">
        <f>CRF!K27</f>
        <v>0</v>
      </c>
    </row>
    <row r="37" spans="1:9">
      <c r="A37">
        <f>CRF!J28</f>
        <v>0</v>
      </c>
      <c r="B37" t="s">
        <v>1122</v>
      </c>
      <c r="C37" s="48" t="e">
        <f t="shared" ca="1" si="2"/>
        <v>#DIV/0!</v>
      </c>
      <c r="D37">
        <f>COUNTIF(A$22:A$37,16)</f>
        <v>0</v>
      </c>
      <c r="F37">
        <f>CRF!K28</f>
        <v>0</v>
      </c>
    </row>
    <row r="39" spans="1:9" ht="106.15">
      <c r="B39" s="22" t="s">
        <v>46</v>
      </c>
      <c r="C39" s="22" t="s">
        <v>47</v>
      </c>
      <c r="D39" s="22" t="s">
        <v>48</v>
      </c>
      <c r="E39" s="22" t="s">
        <v>49</v>
      </c>
      <c r="F39" s="22" t="s">
        <v>50</v>
      </c>
      <c r="G39" s="22" t="s">
        <v>51</v>
      </c>
    </row>
    <row r="40" spans="1:9">
      <c r="A40" t="s">
        <v>1123</v>
      </c>
      <c r="B40">
        <f ca="1">COUNTIF(Evaluation!$D$10:'Evaluation'!$D$25,'Data for graphs'!A40)</f>
        <v>0</v>
      </c>
      <c r="C40">
        <f ca="1">COUNTIF(Evaluation!$E$10:'Evaluation'!$E$25,'Data for graphs'!$A40)</f>
        <v>0</v>
      </c>
      <c r="D40">
        <f ca="1">COUNTIF(Evaluation!$F$10:'Evaluation'!$F$25,'Data for graphs'!$A40)</f>
        <v>0</v>
      </c>
      <c r="E40">
        <f ca="1">COUNTIF(Evaluation!$G$10:'Evaluation'!$G$25,'Data for graphs'!$A40)</f>
        <v>0</v>
      </c>
      <c r="F40">
        <f ca="1">COUNTIF(Evaluation!$H$10:'Evaluation'!$H$25,'Data for graphs'!$A40)</f>
        <v>0</v>
      </c>
      <c r="G40">
        <f ca="1">COUNTIF(Evaluation!$I$10:'Evaluation'!$I$25,'Data for graphs'!$A40)</f>
        <v>0</v>
      </c>
      <c r="I40">
        <f ca="1">SUM(B40:G41)</f>
        <v>0</v>
      </c>
    </row>
    <row r="41" spans="1:9">
      <c r="A41" t="s">
        <v>1124</v>
      </c>
      <c r="B41">
        <f ca="1">COUNTIF(Evaluation!$D$10:'Evaluation'!$D$25,'Data for graphs'!A41)</f>
        <v>0</v>
      </c>
      <c r="C41">
        <f ca="1">COUNTIF(Evaluation!$E$10:'Evaluation'!$E$25,'Data for graphs'!$A41)</f>
        <v>0</v>
      </c>
      <c r="D41">
        <f ca="1">COUNTIF(Evaluation!$F$10:'Evaluation'!$F$25,'Data for graphs'!$A41)</f>
        <v>0</v>
      </c>
      <c r="E41">
        <f ca="1">COUNTIF(Evaluation!$G$10:'Evaluation'!$G$25,'Data for graphs'!$A41)</f>
        <v>0</v>
      </c>
      <c r="F41">
        <f ca="1">COUNTIF(Evaluation!$H$10:'Evaluation'!$H$25,'Data for graphs'!$A41)</f>
        <v>0</v>
      </c>
      <c r="G41">
        <f ca="1">COUNTIF(Evaluation!$I$10:'Evaluation'!$I$25,'Data for graphs'!$A41)</f>
        <v>0</v>
      </c>
      <c r="I41">
        <f ca="1">SUM(B40:G43)</f>
        <v>0</v>
      </c>
    </row>
    <row r="42" spans="1:9">
      <c r="A42" t="s">
        <v>1125</v>
      </c>
      <c r="B42">
        <f ca="1">COUNTIF(Evaluation!$D$10:'Evaluation'!$D$25,'Data for graphs'!A42)</f>
        <v>0</v>
      </c>
      <c r="C42">
        <f ca="1">COUNTIF(Evaluation!$E$10:'Evaluation'!$E$25,'Data for graphs'!$A42)</f>
        <v>0</v>
      </c>
      <c r="D42">
        <f ca="1">COUNTIF(Evaluation!$F$10:'Evaluation'!$F$25,'Data for graphs'!$A42)</f>
        <v>0</v>
      </c>
      <c r="E42">
        <f ca="1">COUNTIF(Evaluation!$G$10:'Evaluation'!$G$25,'Data for graphs'!$A42)</f>
        <v>0</v>
      </c>
      <c r="F42">
        <f ca="1">COUNTIF(Evaluation!$H$10:'Evaluation'!$H$25,'Data for graphs'!$A42)</f>
        <v>0</v>
      </c>
      <c r="G42">
        <f ca="1">COUNTIF(Evaluation!$I$10:'Evaluation'!$I$25,'Data for graphs'!$A42)</f>
        <v>0</v>
      </c>
      <c r="I42" t="e">
        <f ca="1">I40/I41</f>
        <v>#DIV/0!</v>
      </c>
    </row>
    <row r="43" spans="1:9">
      <c r="A43" t="s">
        <v>1126</v>
      </c>
      <c r="B43">
        <f ca="1">COUNTIF(Evaluation!$D$10:'Evaluation'!$D$25,'Data for graphs'!A43)</f>
        <v>0</v>
      </c>
      <c r="C43">
        <f ca="1">COUNTIF(Evaluation!$E$10:'Evaluation'!$E$25,'Data for graphs'!$A43)</f>
        <v>0</v>
      </c>
      <c r="D43">
        <f ca="1">COUNTIF(Evaluation!$F$10:'Evaluation'!$F$25,'Data for graphs'!$A43)</f>
        <v>0</v>
      </c>
      <c r="E43">
        <f ca="1">COUNTIF(Evaluation!$G$10:'Evaluation'!$G$25,'Data for graphs'!$A43)</f>
        <v>0</v>
      </c>
      <c r="F43">
        <f ca="1">COUNTIF(Evaluation!$H$10:'Evaluation'!$H$25,'Data for graphs'!$A43)</f>
        <v>0</v>
      </c>
      <c r="G43">
        <f ca="1">COUNTIF(Evaluation!$I$10:'Evaluation'!$I$25,'Data for graphs'!$A43)</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cb1a0fe-5585-4016-9718-2274b12edf00">
      <UserInfo>
        <DisplayName>Kelly Glass</DisplayName>
        <AccountId>46</AccountId>
        <AccountType/>
      </UserInfo>
      <UserInfo>
        <DisplayName>Jo MacDonald</DisplayName>
        <AccountId>35</AccountId>
        <AccountType/>
      </UserInfo>
    </SharedWithUsers>
    <lcf76f155ced4ddcb4097134ff3c332f xmlns="4901d6ec-f79c-4ae9-8063-5d36c80b2d76">
      <Terms xmlns="http://schemas.microsoft.com/office/infopath/2007/PartnerControls"/>
    </lcf76f155ced4ddcb4097134ff3c332f>
    <TaxCatchAll xmlns="feb174b5-47bf-48b4-88a0-ce3aa1fb1788"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26305209876C41ADFBA2F704DEA4C6" ma:contentTypeVersion="16" ma:contentTypeDescription="Create a new document." ma:contentTypeScope="" ma:versionID="6337cbf49d23c2525ea09d1d7157d122">
  <xsd:schema xmlns:xsd="http://www.w3.org/2001/XMLSchema" xmlns:xs="http://www.w3.org/2001/XMLSchema" xmlns:p="http://schemas.microsoft.com/office/2006/metadata/properties" xmlns:ns2="4901d6ec-f79c-4ae9-8063-5d36c80b2d76" xmlns:ns3="7cb1a0fe-5585-4016-9718-2274b12edf00" xmlns:ns4="feb174b5-47bf-48b4-88a0-ce3aa1fb1788" targetNamespace="http://schemas.microsoft.com/office/2006/metadata/properties" ma:root="true" ma:fieldsID="0495dfabee019e49cc6488de4ec76e3c" ns2:_="" ns3:_="" ns4:_="">
    <xsd:import namespace="4901d6ec-f79c-4ae9-8063-5d36c80b2d76"/>
    <xsd:import namespace="7cb1a0fe-5585-4016-9718-2274b12edf00"/>
    <xsd:import namespace="feb174b5-47bf-48b4-88a0-ce3aa1fb178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01d6ec-f79c-4ae9-8063-5d36c80b2d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070f689-27cb-4d01-82ab-e6a2fc30fa8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cb1a0fe-5585-4016-9718-2274b12edf0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b174b5-47bf-48b4-88a0-ce3aa1fb178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2f860bcb-0d71-4dbd-abd5-fe7ec390596e}" ma:internalName="TaxCatchAll" ma:showField="CatchAllData" ma:web="feb174b5-47bf-48b4-88a0-ce3aa1fb17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F5BE66-DA57-44E3-BD24-2B08415B9B3D}"/>
</file>

<file path=customXml/itemProps2.xml><?xml version="1.0" encoding="utf-8"?>
<ds:datastoreItem xmlns:ds="http://schemas.openxmlformats.org/officeDocument/2006/customXml" ds:itemID="{5C35D73B-C651-4A85-92E4-53355C89A99F}"/>
</file>

<file path=customXml/itemProps3.xml><?xml version="1.0" encoding="utf-8"?>
<ds:datastoreItem xmlns:ds="http://schemas.openxmlformats.org/officeDocument/2006/customXml" ds:itemID="{9C5E61BD-8DAB-42B7-8ADA-57BAB4214716}"/>
</file>

<file path=customXml/itemProps4.xml><?xml version="1.0" encoding="utf-8"?>
<ds:datastoreItem xmlns:ds="http://schemas.openxmlformats.org/officeDocument/2006/customXml" ds:itemID="{DF0B0CC6-FBCE-496C-AC99-F1E910F12ACF}"/>
</file>

<file path=docProps/app.xml><?xml version="1.0" encoding="utf-8"?>
<Properties xmlns="http://schemas.openxmlformats.org/officeDocument/2006/extended-properties" xmlns:vt="http://schemas.openxmlformats.org/officeDocument/2006/docPropsVTypes">
  <Application>Microsoft Excel Online</Application>
  <Manager/>
  <Company>Authorised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Laraj</dc:creator>
  <cp:keywords/>
  <dc:description/>
  <cp:lastModifiedBy>Elspeth Spalding</cp:lastModifiedBy>
  <cp:revision/>
  <dcterms:created xsi:type="dcterms:W3CDTF">2012-01-25T11:11:12Z</dcterms:created>
  <dcterms:modified xsi:type="dcterms:W3CDTF">2023-04-24T16:03:26Z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Kelly Glass;Jo MacDonald</vt:lpwstr>
  </property>
  <property fmtid="{D5CDD505-2E9C-101B-9397-08002B2CF9AE}" pid="3" name="SharedWithUsers">
    <vt:lpwstr>46;#Kelly Glass;#35;#Jo MacDonald</vt:lpwstr>
  </property>
  <property fmtid="{D5CDD505-2E9C-101B-9397-08002B2CF9AE}" pid="4" name="ContentTypeId">
    <vt:lpwstr>0x0101006526305209876C41ADFBA2F704DEA4C6</vt:lpwstr>
  </property>
  <property fmtid="{D5CDD505-2E9C-101B-9397-08002B2CF9AE}" pid="5" name="_activity">
    <vt:lpwstr/>
  </property>
  <property fmtid="{D5CDD505-2E9C-101B-9397-08002B2CF9AE}" pid="6" name="lcf76f155ced4ddcb4097134ff3c332f">
    <vt:lpwstr/>
  </property>
  <property fmtid="{D5CDD505-2E9C-101B-9397-08002B2CF9AE}" pid="7" name="TaxCatchAll">
    <vt:lpwstr/>
  </property>
  <property fmtid="{D5CDD505-2E9C-101B-9397-08002B2CF9AE}" pid="8" name="MediaServiceImageTags">
    <vt:lpwstr/>
  </property>
</Properties>
</file>