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5"/>
  <workbookPr showInkAnnotation="0" codeName="ThisWorkbook"/>
  <mc:AlternateContent xmlns:mc="http://schemas.openxmlformats.org/markup-compatibility/2006">
    <mc:Choice Requires="x15">
      <x15ac:absPath xmlns:x15ac="http://schemas.microsoft.com/office/spreadsheetml/2010/11/ac" url="https://youthscotland.sharepoint.com/projects/awards/Administration/CRF'S/New CRF 24.04/"/>
    </mc:Choice>
  </mc:AlternateContent>
  <xr:revisionPtr revIDLastSave="39" documentId="11_B8DEDF95F6A4AF5FF3FC77C95D76905FEBA194D3" xr6:coauthVersionLast="47" xr6:coauthVersionMax="47" xr10:uidLastSave="{ED70E2D1-05DC-4311-B643-D9161819F283}"/>
  <bookViews>
    <workbookView xWindow="0" yWindow="0" windowWidth="22992" windowHeight="8856" tabRatio="761" xr2:uid="{00000000-000D-0000-FFFF-FFFF00000000}"/>
  </bookViews>
  <sheets>
    <sheet name="Guide" sheetId="35" r:id="rId1"/>
    <sheet name="Candidate List" sheetId="21" r:id="rId2"/>
    <sheet name="Data for dropdown" sheetId="22" state="hidden" r:id="rId3"/>
    <sheet name="Vlookup" sheetId="23" state="hidden" r:id="rId4"/>
    <sheet name="Challenge Sheet Data" sheetId="24" r:id="rId5"/>
    <sheet name="Assessment Form" sheetId="25" r:id="rId6"/>
    <sheet name="Internal Verifier Form" sheetId="26" r:id="rId7"/>
    <sheet name="List for Printing" sheetId="34" state="hidden" r:id="rId8"/>
    <sheet name="Standardisation Panel" sheetId="29" state="hidden" r:id="rId9"/>
    <sheet name="Database Transfer" sheetId="13" state="hidden" r:id="rId10"/>
    <sheet name="Calculations" sheetId="30" state="hidden" r:id="rId11"/>
    <sheet name="My Graphs" sheetId="32" r:id="rId12"/>
  </sheets>
  <definedNames>
    <definedName name="AberdeenCityCouncil">'Data for dropdown'!$G$18</definedName>
    <definedName name="AberdeenshireCouncil">'Data for dropdown'!$F$1:$F$4</definedName>
    <definedName name="ADH">'Data for dropdown'!$C$2:$C$113</definedName>
    <definedName name="AngusCouncil">'Data for dropdown'!$G$1:$G$6</definedName>
    <definedName name="ApplegrovePrimarySchool">'Data for dropdown'!$H$1:$H$2</definedName>
    <definedName name="BankheadPrimary">'Data for dropdown'!$I$1:$I$2</definedName>
    <definedName name="BarnardosScotland">'Data for dropdown'!$J$1:$J$3</definedName>
    <definedName name="BraidhurstHS">'Data for dropdown'!$K$1:$K$2</definedName>
    <definedName name="BrechinHighSchool">'Data for dropdown'!$L$1:$L$2</definedName>
    <definedName name="BroxburnAcademy">'Data for dropdown'!$M$1:$M$2</definedName>
    <definedName name="CarbrainPrimarySchool">'Data for dropdown'!$N$1:$N$2</definedName>
    <definedName name="ChapelofGariochSchool">'Data for dropdown'!$O$1:$O$2</definedName>
    <definedName name="CityofEdinburghCouncil">'Data for dropdown'!$P$1:$P$5</definedName>
    <definedName name="ClackmannanshireCouncil">'Data for dropdown'!$Q$1:$Q$4</definedName>
    <definedName name="ClevedenSecondary_School">'Data for dropdown'!$R$1:$R$2</definedName>
    <definedName name="ComhairlenanEileanSiar">'Data for dropdown'!$S$1:$S$4</definedName>
    <definedName name="DedridgePrimarySchool">'Data for dropdown'!$T$1:$T$2</definedName>
    <definedName name="DirectAccess">'Data for dropdown'!$M$1:$M$7</definedName>
    <definedName name="Disability">'Data for dropdown'!$B$1:$B$8</definedName>
    <definedName name="Diversified">'Data for dropdown'!$U$1:$U$2</definedName>
    <definedName name="DumfriesandGallowayCouncil">'Data for dropdown'!$V$1:$V$4</definedName>
    <definedName name="DunbarGrammerSchool">'Data for dropdown'!$W$1:$W$2</definedName>
    <definedName name="DunbarPrimarySchool">'Data for dropdown'!$X$1:$X$2</definedName>
    <definedName name="DundeeandAngusADHDSupportGroup">'Data for dropdown'!$Y$1:$Y$2</definedName>
    <definedName name="DundeeCityCouncil">'Data for dropdown'!$Z$1:$Z$7</definedName>
    <definedName name="DundeeVolunteerandVoluntaryCouncil">'Data for dropdown'!$AA$1:$AA$2</definedName>
    <definedName name="EastAyrshireCouncil">'Data for dropdown'!$AB$1:$AB$3</definedName>
    <definedName name="EastDunbartonshireCouncil">'Data for dropdown'!$AC$1:$AC$4</definedName>
    <definedName name="EastLothianCouncilCLD">'Data for dropdown'!$AD$1:$AD$5</definedName>
    <definedName name="EastLothianCouncilOutdoorLearningService">'Data for dropdown'!$AE$1:$AE$2</definedName>
    <definedName name="EastRenfrewshireCouncil">'Data for dropdown'!$AF$1:$AF$3</definedName>
    <definedName name="EdenCourtTheatreandCinema">'Data for dropdown'!$AG$1:$AG$2</definedName>
    <definedName name="ErskineWaterfrontCampus">'Data for dropdown'!$AH$1:$AH$2</definedName>
    <definedName name="Ethnicity">'Data for dropdown'!$A$1:$A$15</definedName>
    <definedName name="FalkirkCouncil">'Data for dropdown'!$AI$1:$AI$4</definedName>
    <definedName name="FalkirkHighSchool">'Data for dropdown'!$AJ$1:$AJ$2</definedName>
    <definedName name="FAREFamilyActioninRogerfieldandEasterhouse">'Data for dropdown'!$AK$1:$AK$3</definedName>
    <definedName name="FifeCouncil">'Data for dropdown'!$AL$1:$AL$14</definedName>
    <definedName name="GeorgeHeriotsSchool">'Data for dropdown'!$AM$1:$AM$2</definedName>
    <definedName name="GlasgowCouncilonAlcohol">'Data for dropdown'!$AN$1:$AN$2</definedName>
    <definedName name="GlenifferHighSchool">'Data for dropdown'!$AO$1:$AO$2</definedName>
    <definedName name="GovanHeritageTrust">'Data for dropdown'!$AD$1:$AD$2+'Data for dropdown'!$AP$1:$AP$2</definedName>
    <definedName name="GreenleafHouse">'Data for dropdown'!$AQ$1:$AQ$2</definedName>
    <definedName name="GreenwoodAcademy">'Data for dropdown'!$AE$1:$AE$2+'Data for dropdown'!$AR$1:$AR$2</definedName>
    <definedName name="HazelwoodSchool">'Data for dropdown'!$AS$1:$AS$2</definedName>
    <definedName name="HermitageAcademy">'Data for dropdown'!$AG$1:$AG$2+'Data for dropdown'!$AT$1:$AT$2</definedName>
    <definedName name="HighLifeHighland">'Data for dropdown'!$AU$1:$AU$5</definedName>
    <definedName name="HillcrestFuturesRelationshipsSexualHealthandParenthood_Service_Tayside">'Data for dropdown'!$AV$1:$AV$2</definedName>
    <definedName name="InverclydeCouncilCLDTeam">'Data for dropdown'!$AW$1:$AW$5</definedName>
    <definedName name="KibbleEducationCareCentre">'Data for dropdown'!$AX$1:$AX$2</definedName>
    <definedName name="KirkcaldyNorthPrimarySchool">'Data for dropdown'!$AY$1:$AY$2</definedName>
    <definedName name="KirkcudbrightPrimary">'Data for dropdown'!$AZ$1:$AZ$2</definedName>
    <definedName name="KnoxAcademy">'Data for dropdown'!$BA$1:$BA$2</definedName>
    <definedName name="LAYC">'Data for dropdown'!$BB$1:$BB$10</definedName>
    <definedName name="LewisandHarrisYouthClubsAssociation">'Data for dropdown'!$BC$1:$BC$2</definedName>
    <definedName name="LiveArgyll">'Data for dropdown'!$BD$1:$BD$3</definedName>
    <definedName name="MayfieldPrimarySchool">'Data for dropdown'!$BE$1:$BE$2</definedName>
    <definedName name="MidlothianCouncil">'Data for dropdown'!$BF$1:$BF$2</definedName>
    <definedName name="MillbankPrimarySchool">'Data for dropdown'!$BG$1:$BG$2</definedName>
    <definedName name="MonifiethHighSchool">'Data for dropdown'!$BH$1:$BH$2</definedName>
    <definedName name="MooreHouseCareandEducation">'Data for dropdown'!$BI$1:$BI$2</definedName>
    <definedName name="MorayCouncil">'Data for dropdown'!$BJ$1:$BJ$18</definedName>
    <definedName name="NewbattleHighSchool">'Data for dropdown'!$BL$1:$BL$2</definedName>
    <definedName name="NewStruanSchool">'Data for dropdown'!$BK$1:$BK$2</definedName>
    <definedName name="NorthAyrshireCouncil">'Data for dropdown'!$BM$1:$BM$3</definedName>
    <definedName name="NorthLanarkshireCouncil">'Data for dropdown'!$BN$1:$BN$8</definedName>
    <definedName name="OrkneyIslandsCLD">'Data for dropdown'!$BO$1:$BO$3</definedName>
    <definedName name="ParkSchool">'Data for dropdown'!$BP$1:$BP$2</definedName>
    <definedName name="PEEKPossibilitiesforEachandEveryKid">'Data for dropdown'!$BQ$1:$BQ$2</definedName>
    <definedName name="PerthandKinrossCouncil">'Data for dropdown'!$BR$1:$BR$11</definedName>
    <definedName name="PerthGrammarSchool">'Data for dropdown'!$BS$1:$BS$2</definedName>
    <definedName name="PortobelloHighSchool">'Data for dropdown'!$BT$1:$BT$2</definedName>
    <definedName name="PrestonLodgeHighSchool">'Data for dropdown'!$BU$1:$BU$2</definedName>
    <definedName name="_xlnm.Print_Area" localSheetId="1">'Candidate List'!$B$2:$L$61</definedName>
    <definedName name="_xlnm.Print_Area" localSheetId="7">'List for Printing'!$B$2:$H$57</definedName>
    <definedName name="_xlnm.Print_Area" localSheetId="8">'Standardisation Panel'!$B$2:$P$36</definedName>
    <definedName name="QueensferryHighSchool">'Data for dropdown'!$BV$1:$BV$2</definedName>
    <definedName name="RavenswoodPrimarySchool">'Data for dropdown'!$BW$1:$BW$2</definedName>
    <definedName name="REACH">'Data for dropdown'!$BX$1:$BX$2</definedName>
    <definedName name="RenfrewHighSchool">'Data for dropdown'!$BY$1:$BY$2</definedName>
    <definedName name="RenfrewshireCouncil">'Data for dropdown'!$BZ$1:$BZ$7</definedName>
    <definedName name="RossHighSchool">'Data for dropdown'!$CA$1:$CA$2</definedName>
    <definedName name="ScottishBordersCouncil">'Data for dropdown'!$CB$1:$CB$10</definedName>
    <definedName name="ScottishSportsFutures">'Data for dropdown'!$CC$1:$CC$2</definedName>
    <definedName name="SeamabSchool">'Data for dropdown'!$CD$1+'Data for dropdown'!$CD$1:$CD$2</definedName>
    <definedName name="SgoilBhail_aMhanaich">'Data for dropdown'!$CE$1:$CE$2</definedName>
    <definedName name="ShetlandIslandsCouncil">'Data for dropdown'!$CF$1:$CF$2</definedName>
    <definedName name="SouthAyrshireCouncil">'Data for dropdown'!$CG$1:$CG$14</definedName>
    <definedName name="SouthLanarkshireCouncil">'Data for dropdown'!$CH$1:$CH$13</definedName>
    <definedName name="StAugustine’sRCHighSchool">'Data for dropdown'!$CI$1:$CI$2</definedName>
    <definedName name="StBrendansPrimarySchoolandNursery">'Data for dropdown'!$CJ$1:$CJ$2</definedName>
    <definedName name="StirlingCouncil">'Data for dropdown'!$CP$1:$CP$7</definedName>
    <definedName name="StJohnsRCAcademy">'Data for dropdown'!$CN$1:$CN$2</definedName>
    <definedName name="StMacharAcademy">'Data for dropdown'!$CK$1:$CK$2</definedName>
    <definedName name="StMatthewsAcademy">'Data for dropdown'!$CL$1:$CL$2</definedName>
    <definedName name="StPatricksPrimarySchool">'Data for dropdown'!$CO$1:$CO$2</definedName>
    <definedName name="StPaulsRCHighSchool">'Data for dropdown'!$CM$1:$CM$2</definedName>
    <definedName name="StrathmartinePrimarySchool">'Data for dropdown'!$CQ$1:$CQ$2</definedName>
    <definedName name="TarbertAcademy">'Data for dropdown'!$CR$1:$CR$2</definedName>
    <definedName name="TheJamesYoungHighSchool">'Data for dropdown'!$CS$1:$CS$2</definedName>
    <definedName name="TrinityHighSchoolAlternativeCurriculum">'Data for dropdown'!$CT$1:$CT$2</definedName>
    <definedName name="WallaceHighSchool">'Data for dropdown'!$CU$1:$CU$2</definedName>
    <definedName name="WaroutPrimarySchool">'Data for dropdown'!$CV$1:$CV$2</definedName>
    <definedName name="WestCalderHighSchool">'Data for dropdown'!$CW$1:$CW$2</definedName>
    <definedName name="WestDunbartonshireCouncilCLD">'Data for dropdown'!$CX$1:$CX$4</definedName>
    <definedName name="WestLothianCouncilCLD">'Data for dropdown'!$CY$1:$CY$3</definedName>
    <definedName name="WhyWeightChildHealthyWeightServiceNHSForthValley">'Data for dropdown'!$CZ$1:$CZ$2</definedName>
    <definedName name="WickHighSchool">'Data for dropdown'!$DA$1:$DA$2</definedName>
    <definedName name="WilliamstonPrimarySchool">'Data for dropdown'!$DB$1:$DB$2</definedName>
    <definedName name="WiltonPrimarySchool">'Data for dropdown'!$DC$1:$DC$2</definedName>
    <definedName name="YoMoYoungMovers">'Data for dropdown'!$DD$1:$DD$11</definedName>
    <definedName name="YoungScot">'Data for dropdown'!$DE$1:$DE$2</definedName>
    <definedName name="Youth1st">'Data for dropdown'!$DF$1:$DF$5</definedName>
    <definedName name="YouthHighlands">'Data for dropdown'!$DG$1:$DG$8</definedName>
    <definedName name="YouthInitiativesScotland">'Data for dropdown'!$DH$1:$DH$2</definedName>
    <definedName name="YouthScotlandAwards">'Data for dropdown'!$DI$1:$DI$9</definedName>
    <definedName name="YouthScotlandMembers">'Data for dropdown'!$DK$1:$DK$64</definedName>
    <definedName name="YouthScotlandProjects">'Data for dropdown'!$DJ$1:$DJ$8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29" l="1"/>
  <c r="M28" i="29"/>
  <c r="M27" i="29"/>
  <c r="M26" i="29"/>
  <c r="M25" i="29"/>
  <c r="M23" i="29"/>
  <c r="M20" i="29"/>
  <c r="M17" i="29"/>
  <c r="M15" i="29"/>
  <c r="AL3" i="13" l="1"/>
  <c r="AL4" i="13"/>
  <c r="AL5" i="13"/>
  <c r="AL6" i="13"/>
  <c r="AL7" i="13"/>
  <c r="AL8" i="13"/>
  <c r="AL9" i="13"/>
  <c r="AL10" i="13"/>
  <c r="AL11" i="13"/>
  <c r="AL12" i="13"/>
  <c r="AL13" i="13"/>
  <c r="AL14" i="13"/>
  <c r="AL15" i="13"/>
  <c r="AL16" i="13"/>
  <c r="AL17" i="13"/>
  <c r="AL18" i="13"/>
  <c r="AL19" i="13"/>
  <c r="AL20" i="13"/>
  <c r="AL21" i="13"/>
  <c r="AL22" i="13"/>
  <c r="AL23" i="13"/>
  <c r="AL24" i="13"/>
  <c r="AL25" i="13"/>
  <c r="AL26" i="13"/>
  <c r="AL27" i="13"/>
  <c r="AL28" i="13"/>
  <c r="AL29" i="13"/>
  <c r="AL30" i="13"/>
  <c r="AL31" i="13"/>
  <c r="AL32" i="13"/>
  <c r="AL33" i="13"/>
  <c r="AL34" i="13"/>
  <c r="AL35" i="13"/>
  <c r="AL36" i="13"/>
  <c r="AL37" i="13"/>
  <c r="AL38" i="13"/>
  <c r="AL39" i="13"/>
  <c r="AL40" i="13"/>
  <c r="AL41" i="13"/>
  <c r="AL2" i="13"/>
  <c r="I3" i="13" l="1"/>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2" i="13"/>
  <c r="M24" i="29" l="1"/>
  <c r="D8" i="34" l="1"/>
  <c r="L11" i="21"/>
  <c r="F5" i="32" s="1"/>
  <c r="C19" i="34"/>
  <c r="D19" i="34"/>
  <c r="C20" i="34"/>
  <c r="D20" i="34"/>
  <c r="C21" i="34"/>
  <c r="D21" i="34"/>
  <c r="C22" i="34"/>
  <c r="D22" i="34"/>
  <c r="C23" i="34"/>
  <c r="D23" i="34"/>
  <c r="C24" i="34"/>
  <c r="D24" i="34"/>
  <c r="C25" i="34"/>
  <c r="D25" i="34"/>
  <c r="C26" i="34"/>
  <c r="D26" i="34"/>
  <c r="C27" i="34"/>
  <c r="D27" i="34"/>
  <c r="C28" i="34"/>
  <c r="D28" i="34"/>
  <c r="C29" i="34"/>
  <c r="D29" i="34"/>
  <c r="C30" i="34"/>
  <c r="D30" i="34"/>
  <c r="C31" i="34"/>
  <c r="D31" i="34"/>
  <c r="C32" i="34"/>
  <c r="D32" i="34"/>
  <c r="C33" i="34"/>
  <c r="D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D52" i="34"/>
  <c r="C53" i="34"/>
  <c r="D53" i="34"/>
  <c r="C54" i="34"/>
  <c r="D54" i="34"/>
  <c r="C55" i="34"/>
  <c r="D55" i="34"/>
  <c r="C56" i="34"/>
  <c r="D56" i="34"/>
  <c r="C57" i="34"/>
  <c r="D57" i="34"/>
  <c r="D18" i="34"/>
  <c r="C18" i="34"/>
  <c r="D11" i="34"/>
  <c r="D12" i="34"/>
  <c r="D13" i="34"/>
  <c r="D14" i="34"/>
  <c r="D10" i="34"/>
  <c r="D6" i="34"/>
  <c r="D5" i="34"/>
  <c r="D4" i="34"/>
  <c r="F6" i="30"/>
  <c r="H6" i="30" s="1"/>
  <c r="K26" i="29"/>
  <c r="J26" i="29"/>
  <c r="J16" i="26"/>
  <c r="J17" i="26"/>
  <c r="J18" i="26"/>
  <c r="J19" i="26"/>
  <c r="J20" i="26"/>
  <c r="J21" i="26"/>
  <c r="J22" i="26"/>
  <c r="J23" i="26"/>
  <c r="J24" i="26"/>
  <c r="J25" i="26"/>
  <c r="J26" i="26"/>
  <c r="J27" i="26"/>
  <c r="J28" i="26"/>
  <c r="J29" i="26"/>
  <c r="J30" i="26"/>
  <c r="J15" i="26"/>
  <c r="AG3" i="13"/>
  <c r="AG4" i="13"/>
  <c r="AG5" i="13"/>
  <c r="AG6" i="13"/>
  <c r="AG7" i="13"/>
  <c r="AG8" i="13"/>
  <c r="AG9" i="13"/>
  <c r="AG10" i="13"/>
  <c r="AG11" i="13"/>
  <c r="AG12" i="13"/>
  <c r="AG13" i="13"/>
  <c r="AG14" i="13"/>
  <c r="AG15" i="13"/>
  <c r="AG16" i="13"/>
  <c r="AG17" i="13"/>
  <c r="AG18" i="13"/>
  <c r="AG19" i="13"/>
  <c r="AG20" i="13"/>
  <c r="AG21" i="13"/>
  <c r="AG22" i="13"/>
  <c r="AG23" i="13"/>
  <c r="AG24" i="13"/>
  <c r="AG25" i="13"/>
  <c r="AG26" i="13"/>
  <c r="AG27" i="13"/>
  <c r="AG28" i="13"/>
  <c r="AG29" i="13"/>
  <c r="AG30" i="13"/>
  <c r="AG31" i="13"/>
  <c r="AG32" i="13"/>
  <c r="AG33" i="13"/>
  <c r="AG34" i="13"/>
  <c r="AG35" i="13"/>
  <c r="AG36" i="13"/>
  <c r="AG37" i="13"/>
  <c r="AG38" i="13"/>
  <c r="AG39" i="13"/>
  <c r="AG40" i="13"/>
  <c r="AG41" i="13"/>
  <c r="AG2" i="13"/>
  <c r="R3" i="13"/>
  <c r="R4" i="13"/>
  <c r="R5" i="13"/>
  <c r="R6" i="13"/>
  <c r="R7" i="13"/>
  <c r="R8" i="13"/>
  <c r="R9" i="13"/>
  <c r="R10" i="13"/>
  <c r="R11" i="13"/>
  <c r="R12" i="13"/>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2" i="13"/>
  <c r="M19" i="25"/>
  <c r="AF3" i="13"/>
  <c r="AF4" i="13"/>
  <c r="AF5" i="13"/>
  <c r="AF6" i="13"/>
  <c r="AF7" i="13"/>
  <c r="AF8" i="13"/>
  <c r="AF9" i="13"/>
  <c r="AF10" i="13"/>
  <c r="AF11" i="13"/>
  <c r="AF12" i="13"/>
  <c r="AF13" i="13"/>
  <c r="AF14" i="13"/>
  <c r="AF15" i="13"/>
  <c r="AF16" i="13"/>
  <c r="AF17" i="13"/>
  <c r="AF18" i="13"/>
  <c r="AF19" i="13"/>
  <c r="AF20" i="13"/>
  <c r="AF21" i="13"/>
  <c r="AF22" i="13"/>
  <c r="AF23" i="13"/>
  <c r="AF24" i="13"/>
  <c r="AF25" i="13"/>
  <c r="AF26" i="13"/>
  <c r="AF27" i="13"/>
  <c r="AF28" i="13"/>
  <c r="AF29" i="13"/>
  <c r="AF30" i="13"/>
  <c r="AF31" i="13"/>
  <c r="AF32" i="13"/>
  <c r="AF33" i="13"/>
  <c r="AF34" i="13"/>
  <c r="AF35" i="13"/>
  <c r="AF36" i="13"/>
  <c r="AF37" i="13"/>
  <c r="AF38" i="13"/>
  <c r="AF39" i="13"/>
  <c r="AF40" i="13"/>
  <c r="AF41" i="13"/>
  <c r="AF2" i="13"/>
  <c r="AE4" i="13"/>
  <c r="AE5" i="13"/>
  <c r="AE6" i="13"/>
  <c r="AE7" i="13"/>
  <c r="AE8" i="13"/>
  <c r="AE9" i="13"/>
  <c r="AE10" i="13"/>
  <c r="AE11" i="13"/>
  <c r="AE12" i="13"/>
  <c r="AE13" i="13"/>
  <c r="AE14" i="13"/>
  <c r="AE15" i="13"/>
  <c r="AE16" i="13"/>
  <c r="AE17" i="13"/>
  <c r="AE18" i="13"/>
  <c r="AE19" i="13"/>
  <c r="AE20" i="13"/>
  <c r="AE21" i="13"/>
  <c r="AE22" i="13"/>
  <c r="AE23" i="13"/>
  <c r="AE24" i="13"/>
  <c r="AE25" i="13"/>
  <c r="AE26" i="13"/>
  <c r="AE27" i="13"/>
  <c r="AE28" i="13"/>
  <c r="AE29" i="13"/>
  <c r="AE30" i="13"/>
  <c r="AE31" i="13"/>
  <c r="AE32" i="13"/>
  <c r="AE33" i="13"/>
  <c r="AE34" i="13"/>
  <c r="AE35" i="13"/>
  <c r="AE36" i="13"/>
  <c r="AE37" i="13"/>
  <c r="AE38" i="13"/>
  <c r="AE39" i="13"/>
  <c r="AE40" i="13"/>
  <c r="AE41" i="13"/>
  <c r="AE3" i="13"/>
  <c r="AE2" i="13"/>
  <c r="AD3" i="13"/>
  <c r="AD4" i="13"/>
  <c r="AD5" i="13"/>
  <c r="AD6" i="13"/>
  <c r="AD7" i="13"/>
  <c r="AD8" i="13"/>
  <c r="AD9" i="13"/>
  <c r="AD10" i="13"/>
  <c r="AD11" i="13"/>
  <c r="AD12" i="13"/>
  <c r="AD13" i="13"/>
  <c r="AD14" i="13"/>
  <c r="AD15" i="13"/>
  <c r="AD16" i="13"/>
  <c r="AD17" i="13"/>
  <c r="AD18" i="13"/>
  <c r="AD19" i="13"/>
  <c r="AD20" i="13"/>
  <c r="AD21" i="13"/>
  <c r="AD22" i="13"/>
  <c r="AD23" i="13"/>
  <c r="AD24" i="13"/>
  <c r="AD25" i="13"/>
  <c r="AD26" i="13"/>
  <c r="AD27" i="13"/>
  <c r="AD28" i="13"/>
  <c r="AD29" i="13"/>
  <c r="AD30" i="13"/>
  <c r="AD31" i="13"/>
  <c r="AD32" i="13"/>
  <c r="AD33" i="13"/>
  <c r="AD34" i="13"/>
  <c r="AD35" i="13"/>
  <c r="AD36" i="13"/>
  <c r="AD37" i="13"/>
  <c r="AD38" i="13"/>
  <c r="AD39" i="13"/>
  <c r="AD40" i="13"/>
  <c r="AD41" i="13"/>
  <c r="AD2" i="13"/>
  <c r="L9" i="21"/>
  <c r="E5" i="32" s="1"/>
  <c r="K21" i="29"/>
  <c r="K20" i="29"/>
  <c r="K22" i="29"/>
  <c r="R20" i="26"/>
  <c r="Q20" i="26"/>
  <c r="M14" i="25"/>
  <c r="M15" i="25"/>
  <c r="M16" i="25"/>
  <c r="M17" i="25"/>
  <c r="M18" i="25"/>
  <c r="M20" i="25"/>
  <c r="M21" i="25"/>
  <c r="M22" i="25"/>
  <c r="M23" i="25"/>
  <c r="M25" i="25"/>
  <c r="M26" i="25"/>
  <c r="M27" i="25"/>
  <c r="M28" i="25"/>
  <c r="M13" i="25"/>
  <c r="M12" i="25"/>
  <c r="M22" i="29"/>
  <c r="J20" i="29"/>
  <c r="M19" i="29"/>
  <c r="K19" i="29"/>
  <c r="J19" i="29"/>
  <c r="M16" i="29"/>
  <c r="C7" i="29"/>
  <c r="N3" i="13"/>
  <c r="N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2" i="13"/>
  <c r="AB3" i="13"/>
  <c r="AB12" i="13"/>
  <c r="AB13" i="13"/>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A12" i="13"/>
  <c r="AA13" i="13"/>
  <c r="AA14" i="13"/>
  <c r="AA15" i="13"/>
  <c r="AA16" i="13"/>
  <c r="AA17" i="13"/>
  <c r="AA18" i="13"/>
  <c r="AA19" i="13"/>
  <c r="AA20" i="13"/>
  <c r="AA21" i="13"/>
  <c r="AA22" i="13"/>
  <c r="AA23" i="13"/>
  <c r="AA24" i="13"/>
  <c r="AA25" i="13"/>
  <c r="AA26" i="13"/>
  <c r="AA27" i="13"/>
  <c r="AA28" i="13"/>
  <c r="AA29" i="13"/>
  <c r="AA30" i="13"/>
  <c r="AA31" i="13"/>
  <c r="AA32" i="13"/>
  <c r="AA33" i="13"/>
  <c r="AA34" i="13"/>
  <c r="AA35" i="13"/>
  <c r="AA36" i="13"/>
  <c r="AA37" i="13"/>
  <c r="AA38" i="13"/>
  <c r="AA39" i="13"/>
  <c r="AA40" i="13"/>
  <c r="AA41" i="13"/>
  <c r="J30" i="29"/>
  <c r="J28" i="29"/>
  <c r="J27" i="29"/>
  <c r="J23" i="29"/>
  <c r="J22" i="29"/>
  <c r="J29" i="29"/>
  <c r="J24" i="29"/>
  <c r="J25" i="29"/>
  <c r="J21" i="29"/>
  <c r="J18" i="29"/>
  <c r="J17" i="29"/>
  <c r="J16" i="29"/>
  <c r="J15" i="29"/>
  <c r="N10" i="29"/>
  <c r="I7" i="29"/>
  <c r="I6" i="29"/>
  <c r="C33" i="29"/>
  <c r="E6" i="26"/>
  <c r="E5" i="26"/>
  <c r="I10" i="29"/>
  <c r="F9" i="26"/>
  <c r="F3" i="30"/>
  <c r="I3" i="30" s="1"/>
  <c r="F4" i="30"/>
  <c r="G4" i="30" s="1"/>
  <c r="F5" i="30"/>
  <c r="G5" i="30" s="1"/>
  <c r="F7" i="30"/>
  <c r="H7" i="30" s="1"/>
  <c r="F8" i="30"/>
  <c r="I8" i="30" s="1"/>
  <c r="F9" i="30"/>
  <c r="H9" i="30" s="1"/>
  <c r="F10" i="30"/>
  <c r="G10" i="30" s="1"/>
  <c r="F11" i="30"/>
  <c r="I11" i="30" s="1"/>
  <c r="F12" i="30"/>
  <c r="I12" i="30" s="1"/>
  <c r="F13" i="30"/>
  <c r="H13" i="30" s="1"/>
  <c r="F14" i="30"/>
  <c r="I14" i="30" s="1"/>
  <c r="F15" i="30"/>
  <c r="H15" i="30" s="1"/>
  <c r="F16" i="30"/>
  <c r="I16" i="30" s="1"/>
  <c r="F2" i="30"/>
  <c r="I2" i="30" s="1"/>
  <c r="A46" i="30"/>
  <c r="B46" i="30"/>
  <c r="G46" i="30"/>
  <c r="L46" i="30"/>
  <c r="Q46" i="30"/>
  <c r="A47" i="30"/>
  <c r="B47" i="30" s="1"/>
  <c r="G47" i="30"/>
  <c r="L47" i="30"/>
  <c r="Q47" i="30"/>
  <c r="A48" i="30"/>
  <c r="B48" i="30" s="1"/>
  <c r="G48" i="30"/>
  <c r="L48" i="30"/>
  <c r="Q48" i="30"/>
  <c r="A49" i="30"/>
  <c r="B49" i="30"/>
  <c r="G49" i="30"/>
  <c r="L49" i="30"/>
  <c r="Q49" i="30"/>
  <c r="A50" i="30"/>
  <c r="B50" i="30"/>
  <c r="G50" i="30"/>
  <c r="L50" i="30"/>
  <c r="Q50" i="30"/>
  <c r="A51" i="30"/>
  <c r="B51" i="30"/>
  <c r="G51" i="30"/>
  <c r="L51" i="30"/>
  <c r="Q51" i="30"/>
  <c r="A52" i="30"/>
  <c r="B52" i="30"/>
  <c r="G52" i="30"/>
  <c r="L52" i="30"/>
  <c r="Q52" i="30"/>
  <c r="A53" i="30"/>
  <c r="B53" i="30"/>
  <c r="G53" i="30"/>
  <c r="L53" i="30"/>
  <c r="Q53" i="30"/>
  <c r="A54" i="30"/>
  <c r="B54" i="30"/>
  <c r="G54" i="30"/>
  <c r="L54" i="30"/>
  <c r="Q54" i="30"/>
  <c r="A55" i="30"/>
  <c r="B55" i="30"/>
  <c r="G55" i="30"/>
  <c r="L55" i="30"/>
  <c r="Q55" i="30"/>
  <c r="A56" i="30"/>
  <c r="B56" i="30"/>
  <c r="G56" i="30"/>
  <c r="L56" i="30"/>
  <c r="Q56" i="30"/>
  <c r="A57" i="30"/>
  <c r="B57" i="30"/>
  <c r="G57" i="30"/>
  <c r="L57" i="30"/>
  <c r="Q57" i="30"/>
  <c r="A58" i="30"/>
  <c r="B58" i="30"/>
  <c r="G58" i="30"/>
  <c r="L58" i="30"/>
  <c r="Q58" i="30"/>
  <c r="A59" i="30"/>
  <c r="B59" i="30"/>
  <c r="G59" i="30"/>
  <c r="L59" i="30"/>
  <c r="Q59" i="30"/>
  <c r="A60" i="30"/>
  <c r="B60" i="30"/>
  <c r="G60" i="30"/>
  <c r="L60" i="30"/>
  <c r="Q60" i="30"/>
  <c r="A61" i="30"/>
  <c r="B61" i="30"/>
  <c r="G61" i="30"/>
  <c r="L61" i="30"/>
  <c r="Q61" i="30"/>
  <c r="A62" i="30"/>
  <c r="B62" i="30"/>
  <c r="G62" i="30"/>
  <c r="L62" i="30"/>
  <c r="Q62" i="30"/>
  <c r="A63" i="30"/>
  <c r="B63" i="30"/>
  <c r="G63" i="30"/>
  <c r="L63" i="30"/>
  <c r="Q63" i="30"/>
  <c r="A64" i="30"/>
  <c r="B64" i="30"/>
  <c r="G64" i="30"/>
  <c r="L64" i="30"/>
  <c r="Q64" i="30"/>
  <c r="A65" i="30"/>
  <c r="B65" i="30"/>
  <c r="G65" i="30"/>
  <c r="L65" i="30"/>
  <c r="Q65" i="30"/>
  <c r="A66" i="30"/>
  <c r="B66" i="30"/>
  <c r="G66" i="30"/>
  <c r="L66" i="30"/>
  <c r="Q66" i="30"/>
  <c r="A67" i="30"/>
  <c r="B67" i="30"/>
  <c r="G67" i="30"/>
  <c r="L67" i="30"/>
  <c r="Q67" i="30"/>
  <c r="A68" i="30"/>
  <c r="B68" i="30"/>
  <c r="G68" i="30"/>
  <c r="L68" i="30"/>
  <c r="Q68" i="30"/>
  <c r="A69" i="30"/>
  <c r="B69" i="30"/>
  <c r="G69" i="30"/>
  <c r="L69" i="30"/>
  <c r="Q69" i="30"/>
  <c r="A70" i="30"/>
  <c r="B70" i="30"/>
  <c r="G70" i="30"/>
  <c r="L70" i="30"/>
  <c r="Q70" i="30"/>
  <c r="A71" i="30"/>
  <c r="B71" i="30"/>
  <c r="G71" i="30"/>
  <c r="L71" i="30"/>
  <c r="Q71" i="30"/>
  <c r="A72" i="30"/>
  <c r="B72" i="30"/>
  <c r="G72" i="30"/>
  <c r="L72" i="30"/>
  <c r="Q72" i="30"/>
  <c r="A73" i="30"/>
  <c r="B73" i="30"/>
  <c r="G73" i="30"/>
  <c r="L73" i="30"/>
  <c r="Q73" i="30"/>
  <c r="A74" i="30"/>
  <c r="B74" i="30"/>
  <c r="G74" i="30"/>
  <c r="L74" i="30"/>
  <c r="Q74" i="30"/>
  <c r="A75" i="30"/>
  <c r="B75" i="30"/>
  <c r="G75" i="30"/>
  <c r="L75" i="30"/>
  <c r="Q75" i="30"/>
  <c r="A76" i="30"/>
  <c r="B76" i="30"/>
  <c r="G76" i="30"/>
  <c r="L76" i="30"/>
  <c r="Q76" i="30"/>
  <c r="A77" i="30"/>
  <c r="B77" i="30"/>
  <c r="G77" i="30"/>
  <c r="L77" i="30"/>
  <c r="Q77" i="30"/>
  <c r="A78" i="30"/>
  <c r="B78" i="30"/>
  <c r="G78" i="30"/>
  <c r="L78" i="30"/>
  <c r="Q78" i="30"/>
  <c r="A79" i="30"/>
  <c r="B79" i="30"/>
  <c r="G79" i="30"/>
  <c r="L79" i="30"/>
  <c r="Q79" i="30"/>
  <c r="A80" i="30"/>
  <c r="B80" i="30"/>
  <c r="G80" i="30"/>
  <c r="L80" i="30"/>
  <c r="Q80" i="30"/>
  <c r="A81" i="30"/>
  <c r="B81" i="30"/>
  <c r="G81" i="30"/>
  <c r="L81" i="30"/>
  <c r="Q81" i="30"/>
  <c r="A82" i="30"/>
  <c r="B82" i="30"/>
  <c r="G82" i="30"/>
  <c r="L82" i="30"/>
  <c r="Q82" i="30"/>
  <c r="A83" i="30"/>
  <c r="B83" i="30"/>
  <c r="G83" i="30"/>
  <c r="L83" i="30"/>
  <c r="Q83" i="30"/>
  <c r="A84" i="30"/>
  <c r="B84" i="30"/>
  <c r="G84" i="30"/>
  <c r="L84" i="30"/>
  <c r="Q84" i="30"/>
  <c r="A85" i="30"/>
  <c r="B85" i="30"/>
  <c r="G85" i="30"/>
  <c r="L85" i="30"/>
  <c r="Q85" i="30"/>
  <c r="B89" i="30"/>
  <c r="C89" i="30"/>
  <c r="D89" i="30"/>
  <c r="E89" i="30"/>
  <c r="F89" i="30"/>
  <c r="G89" i="30"/>
  <c r="B90" i="30"/>
  <c r="C90" i="30"/>
  <c r="D90" i="30"/>
  <c r="E90" i="30"/>
  <c r="F90" i="30"/>
  <c r="G90" i="30"/>
  <c r="B91" i="30"/>
  <c r="C91" i="30"/>
  <c r="D91" i="30"/>
  <c r="E91" i="30"/>
  <c r="F91" i="30"/>
  <c r="G91" i="30"/>
  <c r="B92" i="30"/>
  <c r="C92" i="30"/>
  <c r="D92" i="30"/>
  <c r="E92" i="30"/>
  <c r="F92" i="30"/>
  <c r="G92" i="30"/>
  <c r="D8" i="30"/>
  <c r="D9" i="30"/>
  <c r="D12" i="30"/>
  <c r="D13" i="30"/>
  <c r="D14" i="30"/>
  <c r="D15" i="30"/>
  <c r="D16" i="30"/>
  <c r="D17" i="30"/>
  <c r="D18" i="30"/>
  <c r="D19" i="30"/>
  <c r="D20" i="30"/>
  <c r="D21" i="30"/>
  <c r="D22" i="30"/>
  <c r="D23" i="30"/>
  <c r="D24" i="30"/>
  <c r="D25" i="30"/>
  <c r="D26" i="30"/>
  <c r="D27" i="30"/>
  <c r="D28" i="30"/>
  <c r="D29" i="30"/>
  <c r="D30" i="30"/>
  <c r="D31" i="30"/>
  <c r="D32" i="30"/>
  <c r="D33" i="30"/>
  <c r="D34" i="30"/>
  <c r="D35" i="30"/>
  <c r="D36" i="30"/>
  <c r="D37" i="30"/>
  <c r="D38" i="30"/>
  <c r="D39" i="30"/>
  <c r="D40" i="30"/>
  <c r="D41" i="30"/>
  <c r="E8" i="32"/>
  <c r="E6" i="32"/>
  <c r="E4" i="32"/>
  <c r="E3" i="32"/>
  <c r="B3" i="30"/>
  <c r="D3" i="30"/>
  <c r="B4" i="30"/>
  <c r="D4" i="30"/>
  <c r="B5" i="30"/>
  <c r="D5" i="30"/>
  <c r="B6" i="30"/>
  <c r="D6" i="30"/>
  <c r="B7" i="30"/>
  <c r="D7" i="30"/>
  <c r="B8" i="30"/>
  <c r="B9" i="30"/>
  <c r="B10" i="30"/>
  <c r="D10" i="30"/>
  <c r="B11" i="30"/>
  <c r="D11" i="30"/>
  <c r="B12" i="30"/>
  <c r="B13" i="30"/>
  <c r="B14" i="30"/>
  <c r="B15" i="30"/>
  <c r="B16" i="30"/>
  <c r="B17" i="30"/>
  <c r="B18" i="30"/>
  <c r="B19" i="30"/>
  <c r="B20" i="30"/>
  <c r="B21" i="30"/>
  <c r="B22" i="30"/>
  <c r="B23" i="30"/>
  <c r="B24" i="30"/>
  <c r="B25" i="30"/>
  <c r="B26" i="30"/>
  <c r="B27" i="30"/>
  <c r="B28" i="30"/>
  <c r="B29" i="30"/>
  <c r="B30" i="30"/>
  <c r="B31" i="30"/>
  <c r="B32" i="30"/>
  <c r="B33" i="30"/>
  <c r="B34" i="30"/>
  <c r="B35" i="30"/>
  <c r="B36" i="30"/>
  <c r="B37" i="30"/>
  <c r="B38" i="30"/>
  <c r="B39" i="30"/>
  <c r="B40" i="30"/>
  <c r="B41" i="30"/>
  <c r="B2" i="30"/>
  <c r="D2" i="30"/>
  <c r="A3" i="30"/>
  <c r="A4" i="30"/>
  <c r="A5" i="30"/>
  <c r="A6" i="30"/>
  <c r="A7" i="30"/>
  <c r="A8" i="30"/>
  <c r="A9" i="30"/>
  <c r="A10" i="30"/>
  <c r="A11" i="30"/>
  <c r="A12" i="30"/>
  <c r="A13" i="30"/>
  <c r="A14" i="30"/>
  <c r="A15" i="30"/>
  <c r="A16" i="30"/>
  <c r="A17" i="30"/>
  <c r="A18" i="30"/>
  <c r="A19" i="30"/>
  <c r="A20" i="30"/>
  <c r="A21" i="30"/>
  <c r="A22" i="30"/>
  <c r="A23" i="30"/>
  <c r="A24" i="30"/>
  <c r="A25" i="30"/>
  <c r="A26" i="30"/>
  <c r="A27" i="30"/>
  <c r="A28" i="30"/>
  <c r="A29" i="30"/>
  <c r="A30" i="30"/>
  <c r="A31" i="30"/>
  <c r="A32" i="30"/>
  <c r="A33" i="30"/>
  <c r="A34" i="30"/>
  <c r="A35" i="30"/>
  <c r="A36" i="30"/>
  <c r="A37" i="30"/>
  <c r="A38" i="30"/>
  <c r="A39" i="30"/>
  <c r="A40" i="30"/>
  <c r="A41" i="30"/>
  <c r="A2" i="30"/>
  <c r="F3" i="13"/>
  <c r="F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2" i="13"/>
  <c r="G2" i="13"/>
  <c r="H2" i="13" s="1"/>
  <c r="G3" i="13"/>
  <c r="G4" i="13"/>
  <c r="H4" i="13"/>
  <c r="G5" i="13"/>
  <c r="H5" i="13" s="1"/>
  <c r="G6" i="13"/>
  <c r="H6" i="13" s="1"/>
  <c r="G7" i="13"/>
  <c r="H7" i="13"/>
  <c r="G8" i="13"/>
  <c r="H8" i="13" s="1"/>
  <c r="G9" i="13"/>
  <c r="H9" i="13"/>
  <c r="G10" i="13"/>
  <c r="H10" i="13"/>
  <c r="G11" i="13"/>
  <c r="G12" i="13"/>
  <c r="H12" i="13"/>
  <c r="G13" i="13"/>
  <c r="H13" i="13" s="1"/>
  <c r="G14" i="13"/>
  <c r="H14" i="13" s="1"/>
  <c r="G15" i="13"/>
  <c r="H15" i="13" s="1"/>
  <c r="G16" i="13"/>
  <c r="H16" i="13" s="1"/>
  <c r="G17" i="13"/>
  <c r="H17" i="13" s="1"/>
  <c r="G18" i="13"/>
  <c r="H18" i="13" s="1"/>
  <c r="G19" i="13"/>
  <c r="G20" i="13"/>
  <c r="H20" i="13" s="1"/>
  <c r="G21" i="13"/>
  <c r="H21" i="13" s="1"/>
  <c r="G22" i="13"/>
  <c r="H22" i="13" s="1"/>
  <c r="G23" i="13"/>
  <c r="H23" i="13" s="1"/>
  <c r="G24" i="13"/>
  <c r="H24" i="13" s="1"/>
  <c r="G25" i="13"/>
  <c r="G26" i="13"/>
  <c r="H26" i="13" s="1"/>
  <c r="G27" i="13"/>
  <c r="G28" i="13"/>
  <c r="H28" i="13" s="1"/>
  <c r="G29" i="13"/>
  <c r="H29" i="13" s="1"/>
  <c r="G30" i="13"/>
  <c r="H30" i="13" s="1"/>
  <c r="G31" i="13"/>
  <c r="H31" i="13" s="1"/>
  <c r="G32" i="13"/>
  <c r="H32" i="13" s="1"/>
  <c r="G33" i="13"/>
  <c r="G34" i="13"/>
  <c r="H34" i="13" s="1"/>
  <c r="G35" i="13"/>
  <c r="G36" i="13"/>
  <c r="H36" i="13" s="1"/>
  <c r="G37" i="13"/>
  <c r="H37" i="13" s="1"/>
  <c r="G38" i="13"/>
  <c r="H38" i="13" s="1"/>
  <c r="G39" i="13"/>
  <c r="H39" i="13" s="1"/>
  <c r="G40" i="13"/>
  <c r="H40" i="13"/>
  <c r="G41" i="13"/>
  <c r="U3" i="13"/>
  <c r="V3" i="13"/>
  <c r="W3" i="13"/>
  <c r="X3" i="13"/>
  <c r="Y3" i="13"/>
  <c r="Z3" i="13"/>
  <c r="U4" i="13"/>
  <c r="V4" i="13"/>
  <c r="W4" i="13"/>
  <c r="X4" i="13"/>
  <c r="Y4" i="13"/>
  <c r="Z4" i="13"/>
  <c r="U5" i="13"/>
  <c r="V5" i="13"/>
  <c r="W5" i="13"/>
  <c r="X5" i="13"/>
  <c r="Y5" i="13"/>
  <c r="Z5" i="13"/>
  <c r="U6" i="13"/>
  <c r="V6" i="13"/>
  <c r="W6" i="13"/>
  <c r="X6" i="13"/>
  <c r="Y6" i="13"/>
  <c r="Z6" i="13"/>
  <c r="U7" i="13"/>
  <c r="V7" i="13"/>
  <c r="W7" i="13"/>
  <c r="X7" i="13"/>
  <c r="Y7" i="13"/>
  <c r="Z7" i="13"/>
  <c r="U8" i="13"/>
  <c r="V8" i="13"/>
  <c r="W8" i="13"/>
  <c r="X8" i="13"/>
  <c r="Y8" i="13"/>
  <c r="Z8" i="13"/>
  <c r="U9" i="13"/>
  <c r="V9" i="13"/>
  <c r="W9" i="13"/>
  <c r="X9" i="13"/>
  <c r="Y9" i="13"/>
  <c r="Z9" i="13"/>
  <c r="U10" i="13"/>
  <c r="V10" i="13"/>
  <c r="W10" i="13"/>
  <c r="X10" i="13"/>
  <c r="Y10" i="13"/>
  <c r="Z10" i="13"/>
  <c r="U11" i="13"/>
  <c r="V11" i="13"/>
  <c r="W11" i="13"/>
  <c r="X11" i="13"/>
  <c r="Y11" i="13"/>
  <c r="Z11" i="13"/>
  <c r="U12" i="13"/>
  <c r="V12" i="13"/>
  <c r="W12" i="13"/>
  <c r="X12" i="13"/>
  <c r="Y12" i="13"/>
  <c r="Z12" i="13"/>
  <c r="U13" i="13"/>
  <c r="V13" i="13"/>
  <c r="W13" i="13"/>
  <c r="X13" i="13"/>
  <c r="Y13" i="13"/>
  <c r="Z13" i="13"/>
  <c r="U14" i="13"/>
  <c r="V14" i="13"/>
  <c r="W14" i="13"/>
  <c r="X14" i="13"/>
  <c r="Y14" i="13"/>
  <c r="Z14" i="13"/>
  <c r="U15" i="13"/>
  <c r="V15" i="13"/>
  <c r="W15" i="13"/>
  <c r="X15" i="13"/>
  <c r="Y15" i="13"/>
  <c r="Z15" i="13"/>
  <c r="U16" i="13"/>
  <c r="V16" i="13"/>
  <c r="W16" i="13"/>
  <c r="X16" i="13"/>
  <c r="Y16" i="13"/>
  <c r="Z16" i="13"/>
  <c r="U17" i="13"/>
  <c r="V17" i="13"/>
  <c r="W17" i="13"/>
  <c r="X17" i="13"/>
  <c r="Y17" i="13"/>
  <c r="Z17" i="13"/>
  <c r="U18" i="13"/>
  <c r="V18" i="13"/>
  <c r="W18" i="13"/>
  <c r="X18" i="13"/>
  <c r="Y18" i="13"/>
  <c r="Z18" i="13"/>
  <c r="U19" i="13"/>
  <c r="V19" i="13"/>
  <c r="W19" i="13"/>
  <c r="X19" i="13"/>
  <c r="Y19" i="13"/>
  <c r="Z19" i="13"/>
  <c r="U20" i="13"/>
  <c r="V20" i="13"/>
  <c r="W20" i="13"/>
  <c r="X20" i="13"/>
  <c r="Y20" i="13"/>
  <c r="Z20" i="13"/>
  <c r="U21" i="13"/>
  <c r="V21" i="13"/>
  <c r="W21" i="13"/>
  <c r="X21" i="13"/>
  <c r="Y21" i="13"/>
  <c r="Z21" i="13"/>
  <c r="U22" i="13"/>
  <c r="V22" i="13"/>
  <c r="W22" i="13"/>
  <c r="X22" i="13"/>
  <c r="Y22" i="13"/>
  <c r="Z22" i="13"/>
  <c r="U23" i="13"/>
  <c r="V23" i="13"/>
  <c r="W23" i="13"/>
  <c r="X23" i="13"/>
  <c r="Y23" i="13"/>
  <c r="Z23" i="13"/>
  <c r="U24" i="13"/>
  <c r="V24" i="13"/>
  <c r="W24" i="13"/>
  <c r="X24" i="13"/>
  <c r="Y24" i="13"/>
  <c r="Z24" i="13"/>
  <c r="U25" i="13"/>
  <c r="V25" i="13"/>
  <c r="W25" i="13"/>
  <c r="X25" i="13"/>
  <c r="Y25" i="13"/>
  <c r="Z25" i="13"/>
  <c r="U26" i="13"/>
  <c r="V26" i="13"/>
  <c r="W26" i="13"/>
  <c r="X26" i="13"/>
  <c r="Y26" i="13"/>
  <c r="Z26" i="13"/>
  <c r="U27" i="13"/>
  <c r="V27" i="13"/>
  <c r="W27" i="13"/>
  <c r="X27" i="13"/>
  <c r="Y27" i="13"/>
  <c r="Z27" i="13"/>
  <c r="U28" i="13"/>
  <c r="V28" i="13"/>
  <c r="W28" i="13"/>
  <c r="X28" i="13"/>
  <c r="Y28" i="13"/>
  <c r="Z28" i="13"/>
  <c r="U29" i="13"/>
  <c r="V29" i="13"/>
  <c r="W29" i="13"/>
  <c r="X29" i="13"/>
  <c r="Y29" i="13"/>
  <c r="Z29" i="13"/>
  <c r="U30" i="13"/>
  <c r="V30" i="13"/>
  <c r="W30" i="13"/>
  <c r="X30" i="13"/>
  <c r="Y30" i="13"/>
  <c r="Z30" i="13"/>
  <c r="U31" i="13"/>
  <c r="V31" i="13"/>
  <c r="W31" i="13"/>
  <c r="X31" i="13"/>
  <c r="Y31" i="13"/>
  <c r="Z31" i="13"/>
  <c r="U32" i="13"/>
  <c r="V32" i="13"/>
  <c r="W32" i="13"/>
  <c r="X32" i="13"/>
  <c r="Y32" i="13"/>
  <c r="Z32" i="13"/>
  <c r="U33" i="13"/>
  <c r="V33" i="13"/>
  <c r="W33" i="13"/>
  <c r="X33" i="13"/>
  <c r="Y33" i="13"/>
  <c r="Z33" i="13"/>
  <c r="U34" i="13"/>
  <c r="V34" i="13"/>
  <c r="W34" i="13"/>
  <c r="X34" i="13"/>
  <c r="Y34" i="13"/>
  <c r="Z34" i="13"/>
  <c r="U35" i="13"/>
  <c r="V35" i="13"/>
  <c r="W35" i="13"/>
  <c r="X35" i="13"/>
  <c r="Y35" i="13"/>
  <c r="Z35" i="13"/>
  <c r="U36" i="13"/>
  <c r="V36" i="13"/>
  <c r="W36" i="13"/>
  <c r="X36" i="13"/>
  <c r="Y36" i="13"/>
  <c r="Z36" i="13"/>
  <c r="U37" i="13"/>
  <c r="V37" i="13"/>
  <c r="W37" i="13"/>
  <c r="X37" i="13"/>
  <c r="Y37" i="13"/>
  <c r="Z37" i="13"/>
  <c r="U38" i="13"/>
  <c r="V38" i="13"/>
  <c r="W38" i="13"/>
  <c r="X38" i="13"/>
  <c r="Y38" i="13"/>
  <c r="Z38" i="13"/>
  <c r="U39" i="13"/>
  <c r="V39" i="13"/>
  <c r="W39" i="13"/>
  <c r="X39" i="13"/>
  <c r="Y39" i="13"/>
  <c r="Z39" i="13"/>
  <c r="U40" i="13"/>
  <c r="V40" i="13"/>
  <c r="W40" i="13"/>
  <c r="X40" i="13"/>
  <c r="Y40" i="13"/>
  <c r="Z40" i="13"/>
  <c r="U41" i="13"/>
  <c r="V41" i="13"/>
  <c r="W41" i="13"/>
  <c r="X41" i="13"/>
  <c r="Y41" i="13"/>
  <c r="Z41" i="13"/>
  <c r="V2" i="13"/>
  <c r="W2" i="13"/>
  <c r="X2" i="13"/>
  <c r="Y2" i="13"/>
  <c r="Z2" i="13"/>
  <c r="U2" i="13"/>
  <c r="T3" i="13"/>
  <c r="T4" i="13"/>
  <c r="T5" i="13"/>
  <c r="T6" i="13"/>
  <c r="T7" i="13"/>
  <c r="T8" i="13"/>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2" i="13"/>
  <c r="S3" i="13"/>
  <c r="S4" i="13"/>
  <c r="S5" i="13"/>
  <c r="S6" i="13"/>
  <c r="S7" i="13"/>
  <c r="S8" i="13"/>
  <c r="S9" i="13"/>
  <c r="S10" i="13"/>
  <c r="S11" i="13"/>
  <c r="S12" i="13"/>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2" i="13"/>
  <c r="O3" i="13"/>
  <c r="O4" i="13"/>
  <c r="O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2" i="13"/>
  <c r="M3" i="13"/>
  <c r="M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2" i="13"/>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2" i="13"/>
  <c r="K3" i="13"/>
  <c r="AA3" i="13"/>
  <c r="K4" i="13"/>
  <c r="AA4" i="13"/>
  <c r="K5" i="13"/>
  <c r="AB5" i="13"/>
  <c r="K6" i="13"/>
  <c r="AB6" i="13"/>
  <c r="K7" i="13"/>
  <c r="AB7" i="13"/>
  <c r="K8" i="13"/>
  <c r="AB8" i="13"/>
  <c r="K9" i="13"/>
  <c r="AB9" i="13"/>
  <c r="K10" i="13"/>
  <c r="AB10" i="13"/>
  <c r="K11" i="13"/>
  <c r="AB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2" i="13"/>
  <c r="AA2" i="13"/>
  <c r="AB2" i="13"/>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2" i="13"/>
  <c r="C3"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2" i="13"/>
  <c r="B3" i="13"/>
  <c r="B4" i="13"/>
  <c r="B5"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2" i="13"/>
  <c r="A41" i="13"/>
  <c r="A29" i="13"/>
  <c r="A30" i="13"/>
  <c r="A31" i="13"/>
  <c r="A32" i="13"/>
  <c r="A33" i="13"/>
  <c r="A34" i="13"/>
  <c r="A35" i="13"/>
  <c r="A36" i="13"/>
  <c r="A37" i="13"/>
  <c r="A38" i="13"/>
  <c r="A39" i="13"/>
  <c r="A40"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 i="13"/>
  <c r="I11" i="29"/>
  <c r="M21" i="29"/>
  <c r="M18" i="29"/>
  <c r="K30" i="29"/>
  <c r="K29" i="29"/>
  <c r="K28" i="29"/>
  <c r="K27" i="29"/>
  <c r="K25" i="29"/>
  <c r="K24" i="29"/>
  <c r="K23" i="29"/>
  <c r="K18" i="29"/>
  <c r="K17" i="29"/>
  <c r="K16" i="29"/>
  <c r="K15" i="29"/>
  <c r="N11" i="29"/>
  <c r="R24" i="26"/>
  <c r="R22" i="26"/>
  <c r="R21" i="26"/>
  <c r="R19" i="26"/>
  <c r="R18" i="26"/>
  <c r="R16" i="26"/>
  <c r="R29" i="26"/>
  <c r="R28" i="26"/>
  <c r="R27" i="26"/>
  <c r="R25" i="26"/>
  <c r="R23" i="26"/>
  <c r="R17" i="26"/>
  <c r="R15" i="26"/>
  <c r="Q24" i="26"/>
  <c r="Q22" i="26"/>
  <c r="Q21" i="26"/>
  <c r="Q19" i="26"/>
  <c r="Q18" i="26"/>
  <c r="Q16" i="26"/>
  <c r="Q17" i="26"/>
  <c r="Q23" i="26"/>
  <c r="Q25" i="26"/>
  <c r="Q27" i="26"/>
  <c r="Q28" i="26"/>
  <c r="Q29" i="26"/>
  <c r="Q15" i="26"/>
  <c r="K9" i="26"/>
  <c r="E6" i="25"/>
  <c r="E5" i="25"/>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7" i="24"/>
  <c r="F19" i="21"/>
  <c r="E7" i="32" s="1"/>
  <c r="E9" i="32" s="1"/>
  <c r="I6" i="30"/>
  <c r="H14" i="30"/>
  <c r="G6" i="30"/>
  <c r="G14" i="30"/>
  <c r="I13" i="30"/>
  <c r="H11" i="30"/>
  <c r="G13" i="30"/>
  <c r="I4" i="30"/>
  <c r="AA11" i="13"/>
  <c r="AA10" i="13"/>
  <c r="AA9" i="13"/>
  <c r="AA8" i="13"/>
  <c r="AA7" i="13"/>
  <c r="AA6" i="13"/>
  <c r="AA5" i="13"/>
  <c r="AB4" i="13"/>
  <c r="H41" i="13" l="1"/>
  <c r="H33" i="13"/>
  <c r="H19" i="13"/>
  <c r="H16" i="30"/>
  <c r="G16" i="30"/>
  <c r="I15" i="30"/>
  <c r="G12" i="30"/>
  <c r="I5" i="30"/>
  <c r="H4" i="30"/>
  <c r="G3" i="30"/>
  <c r="H35" i="13"/>
  <c r="H27" i="13"/>
  <c r="H3" i="13"/>
  <c r="H25" i="13"/>
  <c r="H11" i="13"/>
  <c r="Q30" i="26"/>
  <c r="R30" i="26"/>
  <c r="C2" i="30"/>
  <c r="C41" i="30"/>
  <c r="C33" i="30"/>
  <c r="C25" i="30"/>
  <c r="C17" i="30"/>
  <c r="C3" i="30"/>
  <c r="C4" i="30"/>
  <c r="D7" i="34"/>
  <c r="B43" i="30"/>
  <c r="J7" i="25"/>
  <c r="K7" i="26"/>
  <c r="N8" i="29"/>
  <c r="G8" i="30"/>
  <c r="G15" i="30"/>
  <c r="H10" i="30"/>
  <c r="G9" i="30"/>
  <c r="G7" i="30"/>
  <c r="I17" i="30"/>
  <c r="G2" i="30"/>
  <c r="H2" i="30"/>
  <c r="G11" i="30"/>
  <c r="O59" i="30"/>
  <c r="J48" i="30"/>
  <c r="C8" i="30"/>
  <c r="O57" i="30"/>
  <c r="J50" i="30"/>
  <c r="T53" i="30"/>
  <c r="O53" i="30"/>
  <c r="O63" i="30"/>
  <c r="T49" i="30"/>
  <c r="O56" i="30"/>
  <c r="J46" i="30"/>
  <c r="C9" i="30"/>
  <c r="T50" i="30"/>
  <c r="O58" i="30"/>
  <c r="J49" i="30"/>
  <c r="T46" i="30"/>
  <c r="C6" i="30"/>
  <c r="T48" i="30"/>
  <c r="C37" i="30"/>
  <c r="C29" i="30"/>
  <c r="C21" i="30"/>
  <c r="C13" i="30"/>
  <c r="C5" i="30"/>
  <c r="O55" i="30"/>
  <c r="O49" i="30"/>
  <c r="O48" i="30"/>
  <c r="O47" i="30"/>
  <c r="C35" i="30"/>
  <c r="C27" i="30"/>
  <c r="C19" i="30"/>
  <c r="C11" i="30"/>
  <c r="O50" i="30"/>
  <c r="C34" i="30"/>
  <c r="C26" i="30"/>
  <c r="C18" i="30"/>
  <c r="C10" i="30"/>
  <c r="O61" i="30"/>
  <c r="T52" i="30"/>
  <c r="C40" i="30"/>
  <c r="C32" i="30"/>
  <c r="C24" i="30"/>
  <c r="C16" i="30"/>
  <c r="T47" i="30"/>
  <c r="O54" i="30"/>
  <c r="J47" i="30"/>
  <c r="C39" i="30"/>
  <c r="C31" i="30"/>
  <c r="C23" i="30"/>
  <c r="C15" i="30"/>
  <c r="C7" i="30"/>
  <c r="T54" i="30"/>
  <c r="T51" i="30"/>
  <c r="O46" i="30"/>
  <c r="C38" i="30"/>
  <c r="C30" i="30"/>
  <c r="C22" i="30"/>
  <c r="C14" i="30"/>
  <c r="O52" i="30"/>
  <c r="O60" i="30"/>
  <c r="O51" i="30"/>
  <c r="C36" i="30"/>
  <c r="C28" i="30"/>
  <c r="C20" i="30"/>
  <c r="C12" i="30"/>
  <c r="O62" i="30"/>
  <c r="T55" i="30"/>
  <c r="E50" i="30"/>
  <c r="E51" i="30"/>
  <c r="E46" i="30"/>
  <c r="E47" i="30" s="1"/>
  <c r="E48" i="30"/>
  <c r="E49" i="30"/>
  <c r="I89" i="30"/>
  <c r="I90" i="30"/>
  <c r="D51" i="30" l="1"/>
  <c r="S51" i="30"/>
  <c r="N51" i="30"/>
  <c r="N57" i="30"/>
  <c r="N54" i="30"/>
  <c r="D47" i="30"/>
  <c r="N50" i="30"/>
  <c r="D49" i="30"/>
  <c r="D50" i="30"/>
  <c r="N60" i="30"/>
  <c r="S54" i="30"/>
  <c r="S47" i="30"/>
  <c r="N47" i="30"/>
  <c r="I46" i="30"/>
  <c r="S55" i="30"/>
  <c r="N52" i="30"/>
  <c r="N48" i="30"/>
  <c r="S48" i="30"/>
  <c r="N56" i="30"/>
  <c r="I48" i="30"/>
  <c r="N62" i="30"/>
  <c r="N49" i="30"/>
  <c r="S49" i="30"/>
  <c r="N59" i="30"/>
  <c r="I49" i="30"/>
  <c r="N53" i="30"/>
  <c r="N55" i="30"/>
  <c r="S46" i="30"/>
  <c r="N63" i="30"/>
  <c r="D48" i="30"/>
  <c r="S52" i="30"/>
  <c r="N58" i="30"/>
  <c r="S53" i="30"/>
  <c r="N46" i="30"/>
  <c r="I47" i="30"/>
  <c r="N61" i="30"/>
  <c r="S50" i="30"/>
  <c r="I50" i="30"/>
  <c r="H17" i="30"/>
  <c r="G17" i="30"/>
  <c r="I91" i="30"/>
  <c r="C90" i="32" s="1"/>
  <c r="F17" i="30" l="1"/>
  <c r="J17" i="30" s="1"/>
  <c r="N34" i="29" s="1"/>
</calcChain>
</file>

<file path=xl/sharedStrings.xml><?xml version="1.0" encoding="utf-8"?>
<sst xmlns="http://schemas.openxmlformats.org/spreadsheetml/2006/main" count="1633" uniqueCount="936">
  <si>
    <t xml:space="preserve">Dynamic Youth Awards Candidate Registration Form (CRF)
</t>
  </si>
  <si>
    <t xml:space="preserve">Instructions for completing and returning
</t>
  </si>
  <si>
    <t xml:space="preserve">Please make sure you read and fully understand these instructions before completing and returning this form.
</t>
  </si>
  <si>
    <t xml:space="preserve">A Candidate Registration Form (CRF) must be completed and returned when submitting awards for certification. All the information requested is necessary. This provides full candidate and organisation details. If you are submitting more than 40 awards you should complete additional CRFs. Please do not try to add candidates beyond the maximum of 40 on a single form. This breaks the functionality of the form and you will need to re-submit.
</t>
  </si>
  <si>
    <r>
      <rPr>
        <b/>
        <sz val="10"/>
        <rFont val="Arial"/>
        <family val="2"/>
      </rPr>
      <t>Confirmation of permission to share a young person's data:</t>
    </r>
    <r>
      <rPr>
        <sz val="10"/>
        <rFont val="Arial"/>
        <family val="2"/>
      </rPr>
      <t xml:space="preserve">
 We require confirmation that we have that permission and this is done by an authorised person within the Hub or Group ticking the red box at the top right of the CRF tab. Under our data protection policy, we are not permitted to process any CRF without this confirmation. 
</t>
    </r>
  </si>
  <si>
    <r>
      <rPr>
        <b/>
        <sz val="10"/>
        <rFont val="Arial"/>
        <family val="2"/>
      </rPr>
      <t>Local Authority Area/ Awards Delivery Hub/Awards Delivery Group Details:</t>
    </r>
    <r>
      <rPr>
        <sz val="10"/>
        <rFont val="Arial"/>
        <family val="2"/>
      </rPr>
      <t xml:space="preserve">
The local authority area that the organisation is in. The name and registration number of the Awards Delivery Hub (Hub) and Awards Delivery Group (Group) submitting awards for certification should be selected from the drop-down lists. If your Hub or Group do not appear on the list please contact the Youth Scotland Awards Team.
</t>
    </r>
  </si>
  <si>
    <r>
      <rPr>
        <b/>
        <sz val="10"/>
        <rFont val="Arial"/>
        <family val="2"/>
      </rPr>
      <t>Booklet Number:</t>
    </r>
    <r>
      <rPr>
        <sz val="10"/>
        <rFont val="Arial"/>
        <family val="2"/>
      </rPr>
      <t xml:space="preserve">
Dynamic Youth Award booklet numbers are pre-purchased and these should be entered on the CRF as proof of payment for the qualification. The challenge sheet numbers (CSN) can either be found on the hard copy challenge sheet, front or back page. For digital copy challenge sheets the CSNs would have been emailed with the original order.</t>
    </r>
  </si>
  <si>
    <r>
      <rPr>
        <b/>
        <sz val="10"/>
        <rFont val="Arial"/>
        <family val="2"/>
      </rPr>
      <t>Name / Date of Birth/ SCN / Gender / Post Code / Ethnicity / Disability:</t>
    </r>
    <r>
      <rPr>
        <sz val="10"/>
        <rFont val="Arial"/>
        <family val="2"/>
      </rPr>
      <t xml:space="preserve">
The full names, dates of birth, gender and postcode of candidates must be entered. This information is required for Youth Scotland's records. It is important that dates of birth are in DD/MM/YYYY format and that a valid postcode is entered. Please enter Scottish Candidate Number if known. Gender, ethnicity and disability are selected from drop-down lists. Gender options are F, M, N or O (Female, Male, Non-binary, Other). The candidate's ethnicity and disability are also selected from drop-down lists. When selecting a disability code, if the young person prefers not to say, please enter the appropriate code (H), and do not leave it blank.
</t>
    </r>
  </si>
  <si>
    <r>
      <rPr>
        <b/>
        <sz val="10"/>
        <rFont val="Arial"/>
        <family val="2"/>
      </rPr>
      <t>Name of Award Group Worker/s (Assessor/s):</t>
    </r>
    <r>
      <rPr>
        <sz val="10"/>
        <rFont val="Arial"/>
        <family val="2"/>
      </rPr>
      <t xml:space="preserve">
The name of the award group worker who has supported the candidate in the majority of their award and who has assessed the completed award must be entered in full. Initials are acceptable for the same worker with subsequent candidates on the CRF. More than one award group worker can be entered in this section if different candidates have been supported and awards assessed by different workers. This forms part of the quality assurance record.
</t>
    </r>
  </si>
  <si>
    <r>
      <t xml:space="preserve">Challenge Sheet Data:  
</t>
    </r>
    <r>
      <rPr>
        <sz val="10"/>
        <rFont val="Arial"/>
        <family val="2"/>
      </rPr>
      <t xml:space="preserve">Fill in all sections of this sheet, this information comes from what is on each young person's challenge sheet and will be printed on the certificate. We are unable to update this information, so please ensure that this is correct, and complete and that there are no spelling mistakes. There is a cost incurred for reprinting certificates.
     </t>
    </r>
    <r>
      <rPr>
        <b/>
        <sz val="10"/>
        <rFont val="Arial"/>
        <family val="2"/>
      </rPr>
      <t xml:space="preserve">
</t>
    </r>
  </si>
  <si>
    <r>
      <t xml:space="preserve">Assessment Form:  
</t>
    </r>
    <r>
      <rPr>
        <sz val="10"/>
        <rFont val="Arial"/>
        <family val="2"/>
      </rPr>
      <t>This sheet is to be completed by the award group worker. Please enter your name and date. Go through each of each young person's challenge sheet and evidence in the submission and ensure all criteria is met with a yes before proceeding to the next step. Once all sections are marked with YES pass to the internal verifier.</t>
    </r>
    <r>
      <rPr>
        <b/>
        <sz val="10"/>
        <rFont val="Arial"/>
        <family val="2"/>
      </rPr>
      <t xml:space="preserve">
</t>
    </r>
  </si>
  <si>
    <r>
      <rPr>
        <b/>
        <sz val="10"/>
        <rFont val="Arial"/>
        <family val="2"/>
      </rPr>
      <t xml:space="preserve">Internal Verifier Form:
</t>
    </r>
    <r>
      <rPr>
        <sz val="10"/>
        <rFont val="Arial"/>
        <family val="2"/>
      </rPr>
      <t xml:space="preserve">This sheet is to be completed by the internal verifier. Please enter your name and date. Go through each of each young person's challenge sheet and evidence in the submission and ensure all criteria is met with a yes before proceeding to the next step. </t>
    </r>
  </si>
  <si>
    <r>
      <rPr>
        <b/>
        <sz val="10"/>
        <rFont val="Arial"/>
        <family val="2"/>
      </rPr>
      <t>Email CRF:</t>
    </r>
    <r>
      <rPr>
        <sz val="10"/>
        <rFont val="Arial"/>
        <family val="2"/>
      </rPr>
      <t xml:space="preserve">
Please email the completed candidate registration form to awards@youthscotland.org.uk and we will contact you to let you know which portfolios we wish to see. </t>
    </r>
  </si>
  <si>
    <r>
      <t xml:space="preserve">If you have any queries please contact the awards team at  Youth Scotland on </t>
    </r>
    <r>
      <rPr>
        <b/>
        <sz val="10"/>
        <rFont val="Arial"/>
        <family val="2"/>
      </rPr>
      <t>0131 554 2561</t>
    </r>
    <r>
      <rPr>
        <sz val="10"/>
        <rFont val="Arial"/>
        <family val="2"/>
      </rPr>
      <t xml:space="preserve"> or email </t>
    </r>
    <r>
      <rPr>
        <b/>
        <sz val="10"/>
        <rFont val="Arial"/>
        <family val="2"/>
      </rPr>
      <t>awards@youthscotland.org.uk</t>
    </r>
    <r>
      <rPr>
        <sz val="10"/>
        <rFont val="Arial"/>
        <family val="2"/>
      </rPr>
      <t xml:space="preserve">
</t>
    </r>
    <r>
      <rPr>
        <b/>
        <sz val="10"/>
        <rFont val="Arial"/>
        <family val="2"/>
      </rPr>
      <t xml:space="preserve">www.youthscotland.org.uk 
</t>
    </r>
  </si>
  <si>
    <t>DYA Candidate List</t>
  </si>
  <si>
    <t>Please visit youthscotland.org.uk to download the most up to date version of this form</t>
  </si>
  <si>
    <t>Version</t>
  </si>
  <si>
    <t>Local Authority</t>
  </si>
  <si>
    <t>Awards Delivery Hub</t>
  </si>
  <si>
    <t>Awards Delivery Group</t>
  </si>
  <si>
    <t>Please provide details for the address where you wish the certificates and portfolios to be returned</t>
  </si>
  <si>
    <t>Name:</t>
  </si>
  <si>
    <t>Address:</t>
  </si>
  <si>
    <t>Reference number (YS use only)</t>
  </si>
  <si>
    <t>Postcode:</t>
  </si>
  <si>
    <t>Number of candidates</t>
  </si>
  <si>
    <t>Contact Email:</t>
  </si>
  <si>
    <t>Before you can submit this form to Youth Scotland you must confirm that you have obtained appropriate consent for the personal data of the young people listed below, to be shared with Youth Scotland and with the relevant awarding body, currently the Scottish Qualifications Authority (SQA),  for the purpose of fulfilling the criteria of Youth Scotland’s Awards. In line with GDPR requirements, you can provide evidence of this permission if requested. Youth Scotland’s Privacy Policy can be found at www.youthscotland.org.uk/privacy/</t>
  </si>
  <si>
    <t>Click here to confirm</t>
  </si>
  <si>
    <t>Sample requested?</t>
  </si>
  <si>
    <t>Number</t>
  </si>
  <si>
    <t>Challenge sheet number</t>
  </si>
  <si>
    <t>Candidate Name</t>
  </si>
  <si>
    <t>Date of birth (DD/MM/YY)</t>
  </si>
  <si>
    <t>SCN (if known)</t>
  </si>
  <si>
    <t>Postcode</t>
  </si>
  <si>
    <t>Gender</t>
  </si>
  <si>
    <t>Ethnicity</t>
  </si>
  <si>
    <t>Disability</t>
  </si>
  <si>
    <t>Name of Award Group Worker (AGW)</t>
  </si>
  <si>
    <t>British</t>
  </si>
  <si>
    <t>No Disability</t>
  </si>
  <si>
    <t>OA</t>
  </si>
  <si>
    <t>Aberdeen City Council</t>
  </si>
  <si>
    <t>Aberdeenshire Council</t>
  </si>
  <si>
    <t>Angus Council</t>
  </si>
  <si>
    <t>Applegrove Primary School</t>
  </si>
  <si>
    <t>Bankhead Primary</t>
  </si>
  <si>
    <t>Barnardo's Scotland</t>
  </si>
  <si>
    <t>Braidhurst HS</t>
  </si>
  <si>
    <t>Brechin High School</t>
  </si>
  <si>
    <t>Broxburn Academy</t>
  </si>
  <si>
    <t>Carbrain Primary School</t>
  </si>
  <si>
    <t>Chapel of Garioch School</t>
  </si>
  <si>
    <t>City of Edinburgh Council</t>
  </si>
  <si>
    <t>Clackmannanshire Council</t>
  </si>
  <si>
    <t>Cleveden Secondary School</t>
  </si>
  <si>
    <t>Comhairle Nan Eilean Siar</t>
  </si>
  <si>
    <t>Dedridge Primary School</t>
  </si>
  <si>
    <t>Diversified</t>
  </si>
  <si>
    <t>Dumfries &amp; Galloway Council</t>
  </si>
  <si>
    <t>Dunbar Grammar School</t>
  </si>
  <si>
    <t>Dunbar Primary School</t>
  </si>
  <si>
    <t xml:space="preserve">Dundee and Angus ADHD Support Group </t>
  </si>
  <si>
    <t>Dundee City Council</t>
  </si>
  <si>
    <t>Dundee Volunteer and Voluntary Action</t>
  </si>
  <si>
    <t>East Ayrshire Council</t>
  </si>
  <si>
    <t>East Dunbartonshire Council</t>
  </si>
  <si>
    <t>East Lothian Council CLD</t>
  </si>
  <si>
    <t>East Lothian Council Outdoor Learning Service</t>
  </si>
  <si>
    <t>East Renfrewshire Council</t>
  </si>
  <si>
    <t>Eden Court Theatre and Cinema</t>
  </si>
  <si>
    <t>Erskine Waterfront Campus</t>
  </si>
  <si>
    <t>Falkirk Council</t>
  </si>
  <si>
    <t>Falkirk High School</t>
  </si>
  <si>
    <t>FARE (Family Action in Rogerfield and Easterhouse)</t>
  </si>
  <si>
    <t>Fife Council</t>
  </si>
  <si>
    <t>George Heriot's School</t>
  </si>
  <si>
    <t>Glasgow Council on Alcohol</t>
  </si>
  <si>
    <t>Gleniffer High School</t>
  </si>
  <si>
    <t>Govan Heritage Trust</t>
  </si>
  <si>
    <t>Greenleaf House</t>
  </si>
  <si>
    <t>Greenwood Academy</t>
  </si>
  <si>
    <t>Hazelwood School</t>
  </si>
  <si>
    <t>Hermitage Academy</t>
  </si>
  <si>
    <t>High Life Highland</t>
  </si>
  <si>
    <t>Hillcrest Futures Relationships, Sexual Health and Parenthood Service Tayside</t>
  </si>
  <si>
    <t>Inverclyde Council - CLD Team</t>
  </si>
  <si>
    <t>Kibble Education &amp; Care Centre</t>
  </si>
  <si>
    <t>Kirkcaldy North Primary School</t>
  </si>
  <si>
    <t>Kirkcudbright Primary</t>
  </si>
  <si>
    <t>Knox Academy</t>
  </si>
  <si>
    <t>LAYC</t>
  </si>
  <si>
    <t>Lewis and Harris Youth Clubs Association</t>
  </si>
  <si>
    <t>Live Argyll</t>
  </si>
  <si>
    <t>Mayfield Primary School</t>
  </si>
  <si>
    <t>Midlothian Council</t>
  </si>
  <si>
    <t>Millbank Primary School</t>
  </si>
  <si>
    <t>Monifieth High School</t>
  </si>
  <si>
    <t>Moore House Care &amp; Education</t>
  </si>
  <si>
    <t>Moray Council</t>
  </si>
  <si>
    <t>New Struan School</t>
  </si>
  <si>
    <t>Newbattle High School</t>
  </si>
  <si>
    <t>North Ayrshire Council</t>
  </si>
  <si>
    <t>North Lanarkshire Council</t>
  </si>
  <si>
    <t>Orkney Islands Council CLD</t>
  </si>
  <si>
    <t>Park School</t>
  </si>
  <si>
    <t>PEEK - Possibilities for Each and Every Kid</t>
  </si>
  <si>
    <t>Perth and Kinross Council</t>
  </si>
  <si>
    <t>Perth Grammar School</t>
  </si>
  <si>
    <t>Portobello High School</t>
  </si>
  <si>
    <t>Preston Lodge High School</t>
  </si>
  <si>
    <t>Queensferry High School</t>
  </si>
  <si>
    <t>Ravenswood Primary School</t>
  </si>
  <si>
    <t>REACH</t>
  </si>
  <si>
    <t>Renfrew High School</t>
  </si>
  <si>
    <t>Renfrewshire Council</t>
  </si>
  <si>
    <t>Ross High School</t>
  </si>
  <si>
    <t>Scottish Borders Council</t>
  </si>
  <si>
    <t>Scottish Sports Futures</t>
  </si>
  <si>
    <t>Seamab School</t>
  </si>
  <si>
    <t>Sgoil Bhaile a' Mhanaich</t>
  </si>
  <si>
    <t>Shetland Islands Council</t>
  </si>
  <si>
    <t>South Ayrshire Council</t>
  </si>
  <si>
    <t>South Lanarkshire Council</t>
  </si>
  <si>
    <t>St Augustine’s RC High School</t>
  </si>
  <si>
    <t>St Brendan’s Primary School and Nursery</t>
  </si>
  <si>
    <t>St Machar Academy</t>
  </si>
  <si>
    <t>St Matthews Academy</t>
  </si>
  <si>
    <t>St Pauls RC High School</t>
  </si>
  <si>
    <t>St. John's RC Academy</t>
  </si>
  <si>
    <t>St. Patrick’s Primary School</t>
  </si>
  <si>
    <t>Stirling Council</t>
  </si>
  <si>
    <t>Strathmartine Primary School</t>
  </si>
  <si>
    <t>Tarbert Academy</t>
  </si>
  <si>
    <t>The James Young High School</t>
  </si>
  <si>
    <t>Trinity High School (Alternative Curriculum)</t>
  </si>
  <si>
    <t>Wallace High School</t>
  </si>
  <si>
    <t>Warout Primary School</t>
  </si>
  <si>
    <t>West Calder High School</t>
  </si>
  <si>
    <t>West Dunbartonshire Council CLD</t>
  </si>
  <si>
    <t>West Lothian Council CLD</t>
  </si>
  <si>
    <t>Why Weight - Child Healthy Weight Service NHS Forth Valley</t>
  </si>
  <si>
    <t>Wick High School</t>
  </si>
  <si>
    <t>Williamston Primary School</t>
  </si>
  <si>
    <t>Wilton Primary School</t>
  </si>
  <si>
    <t>YoMo Young Movers</t>
  </si>
  <si>
    <t>Young Scot</t>
  </si>
  <si>
    <t>Youth 1st</t>
  </si>
  <si>
    <t>Youth Highland</t>
  </si>
  <si>
    <t>Youth Initiatives Scotland</t>
  </si>
  <si>
    <t>Youth Scotland Direct Access</t>
  </si>
  <si>
    <t>Youth Scotland Projects</t>
  </si>
  <si>
    <t>Youth Scotland Members</t>
  </si>
  <si>
    <t>Other White Background</t>
  </si>
  <si>
    <t>Auditory</t>
  </si>
  <si>
    <t>White &amp; Black Caribbean</t>
  </si>
  <si>
    <t>Speech</t>
  </si>
  <si>
    <t>Bridge of Don Partnership</t>
  </si>
  <si>
    <t>Aberdeenshire Youth Achievement</t>
  </si>
  <si>
    <t>Arbroath CLD</t>
  </si>
  <si>
    <t>Youth Awards</t>
  </si>
  <si>
    <t>CHAI West Activity Agreement</t>
  </si>
  <si>
    <t>Clackmannanshire Youth Council</t>
  </si>
  <si>
    <t>CLD (Community Learning &amp; Development)- Eilean Siar</t>
  </si>
  <si>
    <t>Youth Work Service (East)</t>
  </si>
  <si>
    <t>Ancrum Outdoor Centre</t>
  </si>
  <si>
    <t>Vibrant Communities</t>
  </si>
  <si>
    <t>East Dunbartonshire Youth Awards Unit</t>
  </si>
  <si>
    <t>East Lothian Young Achievers</t>
  </si>
  <si>
    <t>East Renfrewshire Community Learning and Development</t>
  </si>
  <si>
    <t>Community Learning and Development - Falkirk</t>
  </si>
  <si>
    <t>Cowdenbeath Achievement Awards</t>
  </si>
  <si>
    <t>Broadford Youth Club</t>
  </si>
  <si>
    <t>Parklea Association Branching Out Ltd</t>
  </si>
  <si>
    <t>A.R.Ts Afternoon</t>
  </si>
  <si>
    <t>Argyll and Bute Community Learning Hub</t>
  </si>
  <si>
    <t>Burnbrae Primary School</t>
  </si>
  <si>
    <t>7 Up Transition Youth Work</t>
  </si>
  <si>
    <t>North Ayrshire Youth Achievers</t>
  </si>
  <si>
    <t>Airdrie Locality</t>
  </si>
  <si>
    <t>Orkney Youth Work Awards</t>
  </si>
  <si>
    <t>Fairview School</t>
  </si>
  <si>
    <t>Good Shepherd Centre</t>
  </si>
  <si>
    <t>Cheviot Youth</t>
  </si>
  <si>
    <t>Youth Services - Shetland Islands</t>
  </si>
  <si>
    <t>Ayr Academy</t>
  </si>
  <si>
    <t>Calderside Academy ASN Department</t>
  </si>
  <si>
    <t>Big Noise Raploch</t>
  </si>
  <si>
    <t>CLD Youth Groups</t>
  </si>
  <si>
    <t>Work With Young People</t>
  </si>
  <si>
    <t>Connect Community Trust</t>
  </si>
  <si>
    <t>Clued Up Project</t>
  </si>
  <si>
    <t>Balintore &amp; District Residents Group</t>
  </si>
  <si>
    <t>Paths for All</t>
  </si>
  <si>
    <t>Coca Cola Reach Up</t>
  </si>
  <si>
    <t>Alyth Youth Partnership SCIO</t>
  </si>
  <si>
    <t>White and Black African</t>
  </si>
  <si>
    <t>Mobility</t>
  </si>
  <si>
    <t>Bucksburn Learning Partnership</t>
  </si>
  <si>
    <t>Central Youth Achievement</t>
  </si>
  <si>
    <t>Carnoustie, Monifieth and Sidlaw CLD</t>
  </si>
  <si>
    <t>South West Edinburgh</t>
  </si>
  <si>
    <t>OYCI</t>
  </si>
  <si>
    <t>Pointers Drop In Centre</t>
  </si>
  <si>
    <t>Youth Work Service (West)</t>
  </si>
  <si>
    <t>Baldragon Academy</t>
  </si>
  <si>
    <t>Lenzie Academy</t>
  </si>
  <si>
    <t>ELC Active Business Unit</t>
  </si>
  <si>
    <t>Inclusion and Wellbeing Service</t>
  </si>
  <si>
    <t>Dunfermline Achievement Awards</t>
  </si>
  <si>
    <t>High Life Highland PU1</t>
  </si>
  <si>
    <t>Senior Phase and Attainment</t>
  </si>
  <si>
    <t>About Youth</t>
  </si>
  <si>
    <t>Communities and Lifelong Learning</t>
  </si>
  <si>
    <t>Aberlour Youthpoint - Moray</t>
  </si>
  <si>
    <t>Bellshill Locality</t>
  </si>
  <si>
    <t>Kinross Primary School</t>
  </si>
  <si>
    <t>Kibble Education and Care Centre</t>
  </si>
  <si>
    <t>CLD Berwickshire</t>
  </si>
  <si>
    <t>Ayr North CLD</t>
  </si>
  <si>
    <t>Carluke High School</t>
  </si>
  <si>
    <t>Dunblane High School</t>
  </si>
  <si>
    <t>West Dunbartonshire Council Schools</t>
  </si>
  <si>
    <t>DRC Generations</t>
  </si>
  <si>
    <t>Kingdom Off Road Motorcycle Club (KORMC)</t>
  </si>
  <si>
    <t xml:space="preserve">Cromarty Youth Cafe </t>
  </si>
  <si>
    <t>SAPC Community Sports Hub SCIO</t>
  </si>
  <si>
    <t>Generation Cashback</t>
  </si>
  <si>
    <t>basketballscotland ( Cashback Project Glasgow East End)</t>
  </si>
  <si>
    <t>White and Asian</t>
  </si>
  <si>
    <t>Dyslexic</t>
  </si>
  <si>
    <t>Cults Academy</t>
  </si>
  <si>
    <t>Forfar and Kirriemuir CLD</t>
  </si>
  <si>
    <t>Woodlands School</t>
  </si>
  <si>
    <t>Carolina House Trust</t>
  </si>
  <si>
    <t>North Berwick Youth Project</t>
  </si>
  <si>
    <t>Dunfermline High School</t>
  </si>
  <si>
    <t>Millburn Academy Hub</t>
  </si>
  <si>
    <t>Youth Participation</t>
  </si>
  <si>
    <t>Canongate Youth</t>
  </si>
  <si>
    <t>Mayfield &amp; Easthouses Youth 2000 Project</t>
  </si>
  <si>
    <t>Army Welfare Service</t>
  </si>
  <si>
    <t>Coatbridge Locality</t>
  </si>
  <si>
    <t>Letham4All - Youth Project</t>
  </si>
  <si>
    <t>Nether Johnstone House</t>
  </si>
  <si>
    <t>CLD Cheviot</t>
  </si>
  <si>
    <t>Carrick CLD Youth Groups</t>
  </si>
  <si>
    <t>David Livingstone Memorial Primary School</t>
  </si>
  <si>
    <t>St Modans High School</t>
  </si>
  <si>
    <t>Fuse Youth Cafe</t>
  </si>
  <si>
    <t>YMCA Glenrothes</t>
  </si>
  <si>
    <t>HIYA</t>
  </si>
  <si>
    <t>Dual Fitness Foundation</t>
  </si>
  <si>
    <t>iLead</t>
  </si>
  <si>
    <t>BEE - BRIGHTER EAST END</t>
  </si>
  <si>
    <t>Other Mixed Background</t>
  </si>
  <si>
    <t>Other</t>
  </si>
  <si>
    <t>Dyce Partnership</t>
  </si>
  <si>
    <t>Tealing Primary School</t>
  </si>
  <si>
    <t>CLD Youth Work</t>
  </si>
  <si>
    <t>East Area Achievement Awards</t>
  </si>
  <si>
    <t>Citadel Youth Centre</t>
  </si>
  <si>
    <t>Midlothian Young Carers Project</t>
  </si>
  <si>
    <t>Earthtime</t>
  </si>
  <si>
    <t>Cumbernauld Locality</t>
  </si>
  <si>
    <t>Ochil Tower</t>
  </si>
  <si>
    <t>Renfrew YMCA SCIO</t>
  </si>
  <si>
    <t>CLD Eildon</t>
  </si>
  <si>
    <t>Community Safety Team</t>
  </si>
  <si>
    <t>Hareleeshill Primary School</t>
  </si>
  <si>
    <t>Stirling High School</t>
  </si>
  <si>
    <t>Glasgow Kelvin College</t>
  </si>
  <si>
    <t>The Clay Studio Inverness</t>
  </si>
  <si>
    <t>Dundee City Aquatics</t>
  </si>
  <si>
    <t>Inspire 2022</t>
  </si>
  <si>
    <t>Better Lives Partnership</t>
  </si>
  <si>
    <t>Pakistani</t>
  </si>
  <si>
    <t>Prefers not to say</t>
  </si>
  <si>
    <t>Grammar Partnership</t>
  </si>
  <si>
    <t>Young Carers Project</t>
  </si>
  <si>
    <t>Glenrothes Achievement Awards</t>
  </si>
  <si>
    <t>East Lothian Young Carers</t>
  </si>
  <si>
    <t>Pathhead Youth Project</t>
  </si>
  <si>
    <t>Elgin Academy</t>
  </si>
  <si>
    <t>Motherwell Locality</t>
  </si>
  <si>
    <t>Perth &amp; Kinross Services for Young People 1</t>
  </si>
  <si>
    <t>Youth Services - Renfrewshire</t>
  </si>
  <si>
    <t>CLD Teviot &amp; Liddesdale</t>
  </si>
  <si>
    <t>Employability and Skills</t>
  </si>
  <si>
    <t>Heathery Knowe Primary School</t>
  </si>
  <si>
    <t>Stirling Inclusion Support Service</t>
  </si>
  <si>
    <t>Govan Youth Information Project</t>
  </si>
  <si>
    <t>The Place</t>
  </si>
  <si>
    <t>Includem</t>
  </si>
  <si>
    <t>Ready for Youth Work</t>
  </si>
  <si>
    <t>Borders Youth Theatre</t>
  </si>
  <si>
    <t>Bangladeshi</t>
  </si>
  <si>
    <t>Don't Know</t>
  </si>
  <si>
    <t>Hazlehead Partnership Forum</t>
  </si>
  <si>
    <t>Kirkcaldy Achievement Awards</t>
  </si>
  <si>
    <t>Granton Youth Ltd</t>
  </si>
  <si>
    <t>Penicuik High School</t>
  </si>
  <si>
    <t>Elgin Youth Development Group</t>
  </si>
  <si>
    <t>Wishaw Locality</t>
  </si>
  <si>
    <t>Strathmore Centre for Youth Development - SCYD (SCIO)</t>
  </si>
  <si>
    <t>CLD Tweeddale</t>
  </si>
  <si>
    <t>Girvan Academy</t>
  </si>
  <si>
    <t>LANDED Peer Education Service</t>
  </si>
  <si>
    <t>Impact Arts (Projects) Ltd</t>
  </si>
  <si>
    <t>Thurso Youth Club SCIO</t>
  </si>
  <si>
    <t>Reidvale Neighbourhood Centre - Youth Hub</t>
  </si>
  <si>
    <t>Y2Bee</t>
  </si>
  <si>
    <t>Branching Upwards C.I.C.</t>
  </si>
  <si>
    <t>Caribbean</t>
  </si>
  <si>
    <t>Lochside Partnership</t>
  </si>
  <si>
    <t>Kirkcaldy YMCA</t>
  </si>
  <si>
    <t>Tranent Youth and Community Facility (Recharge)</t>
  </si>
  <si>
    <t>St Davids RC High School</t>
  </si>
  <si>
    <t>Family Learning (Communities Team)</t>
  </si>
  <si>
    <t>The Gannochy Trust Achievers</t>
  </si>
  <si>
    <t>Connect Berwickshire Youth Project</t>
  </si>
  <si>
    <t>Girvan Youth Trust</t>
  </si>
  <si>
    <t>Lesmahagow High School</t>
  </si>
  <si>
    <t>Royston Youth Action</t>
  </si>
  <si>
    <t>Parkhill School</t>
  </si>
  <si>
    <t>Buckstone Youth Club/Project</t>
  </si>
  <si>
    <t>African</t>
  </si>
  <si>
    <t>Northfield Partnership</t>
  </si>
  <si>
    <t>Levenmouth Achievement Awards</t>
  </si>
  <si>
    <t>West Lothian Youth Action Project</t>
  </si>
  <si>
    <t>Keith Grammar School</t>
  </si>
  <si>
    <t>YMCA Tayside (formerly Perth &amp; District YMCA)</t>
  </si>
  <si>
    <t>Live Borders</t>
  </si>
  <si>
    <t>Prestwick and Troon Community Learning and Development</t>
  </si>
  <si>
    <t>McGowan’s Blackbelt Academy</t>
  </si>
  <si>
    <t>The Pavillion</t>
  </si>
  <si>
    <t>Callander Youth Project Trust</t>
  </si>
  <si>
    <t>Other Black background</t>
  </si>
  <si>
    <t>Northfield Partnership Forum</t>
  </si>
  <si>
    <t>Madras College</t>
  </si>
  <si>
    <t>Lossiemouth High School</t>
  </si>
  <si>
    <t>Community Link Work Service c/o Kinross High School</t>
  </si>
  <si>
    <t>Queen Margaret Academy</t>
  </si>
  <si>
    <t>Regen: FX Youth Trust</t>
  </si>
  <si>
    <t>Carers Trust Scotland Youth Engagement Project</t>
  </si>
  <si>
    <t>Chinese</t>
  </si>
  <si>
    <t>Old Machar Partnership</t>
  </si>
  <si>
    <t>Outdoor Education Fife</t>
  </si>
  <si>
    <t>Milne's High School</t>
  </si>
  <si>
    <t>South Ayrshire Swim Team</t>
  </si>
  <si>
    <t>St Andrew's and St Bride's High School</t>
  </si>
  <si>
    <t>Children &amp; Young Peoples Support Services, Fife Womens Aid</t>
  </si>
  <si>
    <t>Other ethnic group</t>
  </si>
  <si>
    <t>Printfield Community Project</t>
  </si>
  <si>
    <t>South West Fife Achievement Awards</t>
  </si>
  <si>
    <t>Moray Pathways</t>
  </si>
  <si>
    <t>South Ayrshire Young Achievers</t>
  </si>
  <si>
    <t>Youth, Family and Community Learning</t>
  </si>
  <si>
    <t>Collydean Community Centre</t>
  </si>
  <si>
    <t>Prefer not to say</t>
  </si>
  <si>
    <t>ST Machar Partnership</t>
  </si>
  <si>
    <t>Woodmill High School</t>
  </si>
  <si>
    <t>Moray SEBN Service</t>
  </si>
  <si>
    <t>Colmonell Youth Group</t>
  </si>
  <si>
    <t>Portessie Primary School</t>
  </si>
  <si>
    <t>Community Renewal Govanhill Roma Youth Project</t>
  </si>
  <si>
    <t>The Loft Youth Project</t>
  </si>
  <si>
    <t>Connect Alloa</t>
  </si>
  <si>
    <t>Youth Work Moray East</t>
  </si>
  <si>
    <t>Coupar Angus Youth Activities Group (CaYag)</t>
  </si>
  <si>
    <t>Direct Access</t>
  </si>
  <si>
    <t>Youth Work Moray West</t>
  </si>
  <si>
    <t>Cowdenbeath Area Community Association</t>
  </si>
  <si>
    <t>Cupar YMCA - YWCA</t>
  </si>
  <si>
    <t>Aberdeen</t>
  </si>
  <si>
    <t>Denis Law Legacy Trust - Streetsport</t>
  </si>
  <si>
    <t>Aberdeenshire</t>
  </si>
  <si>
    <t>Doune and Deanston Youth Project</t>
  </si>
  <si>
    <t>Angus</t>
  </si>
  <si>
    <t>Eat, Sleep, Ride</t>
  </si>
  <si>
    <t>Argyll</t>
  </si>
  <si>
    <t>Edinburgh Young Carers</t>
  </si>
  <si>
    <t>Clackmannanshire</t>
  </si>
  <si>
    <t>Escape Youth Services</t>
  </si>
  <si>
    <t>Dumfries &amp; Galloway</t>
  </si>
  <si>
    <t>Families Affected by Autism (FABA)</t>
  </si>
  <si>
    <t>Dundee City</t>
  </si>
  <si>
    <t>Fife Young Carers</t>
  </si>
  <si>
    <t>East Ayrshire</t>
  </si>
  <si>
    <t>Go! Youth Trust</t>
  </si>
  <si>
    <t>East Dunbartonshire</t>
  </si>
  <si>
    <t>Grantown YMCA Community Centre</t>
  </si>
  <si>
    <t>East Lothian</t>
  </si>
  <si>
    <t>Include Me 2 Club SCIO</t>
  </si>
  <si>
    <t>East Renfrewshire</t>
  </si>
  <si>
    <t>KYTHE</t>
  </si>
  <si>
    <t>Edinburgh</t>
  </si>
  <si>
    <t>MADE4U INML2</t>
  </si>
  <si>
    <t>Eilean Siar</t>
  </si>
  <si>
    <t>Maidens Wild Adventurers</t>
  </si>
  <si>
    <t>Falkirk</t>
  </si>
  <si>
    <t>Markinch Community Hub / Markinch Youth Project</t>
  </si>
  <si>
    <t>Fife</t>
  </si>
  <si>
    <t>Oban Youth Cafe</t>
  </si>
  <si>
    <t xml:space="preserve">Glasgow </t>
  </si>
  <si>
    <t>Outfit Moray</t>
  </si>
  <si>
    <t>Highland</t>
  </si>
  <si>
    <t>OutLET</t>
  </si>
  <si>
    <t>Inverclyde</t>
  </si>
  <si>
    <t>Parkhead Youth Project</t>
  </si>
  <si>
    <t>Midlothian</t>
  </si>
  <si>
    <t>RockSolid Dundee</t>
  </si>
  <si>
    <t>Moray</t>
  </si>
  <si>
    <t>Routes (Scottish Families Affected By Alcohol &amp; Drugs)</t>
  </si>
  <si>
    <t>North Ayrshire</t>
  </si>
  <si>
    <t>SFRS Dumbarton Youth Volunteer Scheme</t>
  </si>
  <si>
    <t>North Lanarkshire</t>
  </si>
  <si>
    <t>South Ayrshire Befriending Project</t>
  </si>
  <si>
    <t>Orkney Islands</t>
  </si>
  <si>
    <t>Stranraer Development Trust</t>
  </si>
  <si>
    <t>Perth &amp; Kinross</t>
  </si>
  <si>
    <t>Street Soccer Scotland (Edinburgh)</t>
  </si>
  <si>
    <t>Renfrewshire</t>
  </si>
  <si>
    <t>Swiis Foster Care (FIFE) Scotland</t>
  </si>
  <si>
    <t>Scottish Borders</t>
  </si>
  <si>
    <t>Swiis Fostercare Dundee</t>
  </si>
  <si>
    <t>Shetland Islands</t>
  </si>
  <si>
    <t>Tamfourhill youth groups</t>
  </si>
  <si>
    <t>South Ayrshire</t>
  </si>
  <si>
    <t>The Ayr Ark</t>
  </si>
  <si>
    <t>The Boghall Drop in Centre</t>
  </si>
  <si>
    <t>South Lanarkshire</t>
  </si>
  <si>
    <t>The Concrete Garden</t>
  </si>
  <si>
    <t>Stirling</t>
  </si>
  <si>
    <t>The Green Team</t>
  </si>
  <si>
    <t>West Dunbartonshire</t>
  </si>
  <si>
    <t>The Indigo Group</t>
  </si>
  <si>
    <t>The Sub (Falkirk)</t>
  </si>
  <si>
    <t>Tollcross YMCA - TBMP</t>
  </si>
  <si>
    <t>Trust Jack Foundation</t>
  </si>
  <si>
    <t>Turf</t>
  </si>
  <si>
    <t>Tweeddale Youth Action</t>
  </si>
  <si>
    <t>Volunteer Centre Borders – Youth Volunteering Ambassador/Advisory and Volunteering Programme</t>
  </si>
  <si>
    <t>Westfield Park Community Centre (Falkirk)</t>
  </si>
  <si>
    <t>Wick Youth Club</t>
  </si>
  <si>
    <t>Yell Youth Café</t>
  </si>
  <si>
    <t>Young Carers - Renfrewshire Carers Centre</t>
  </si>
  <si>
    <t>Youth Trust (Cranhill Development Trust)</t>
  </si>
  <si>
    <t>Youth Vision</t>
  </si>
  <si>
    <t>Yusuf Youth Initiative</t>
  </si>
  <si>
    <t>Perth &amp; Kinross Council</t>
  </si>
  <si>
    <t>Youth Scotland (Awards)</t>
  </si>
  <si>
    <t>Youth Scotland Primary Schools</t>
  </si>
  <si>
    <t>OA Number</t>
  </si>
  <si>
    <t>PU</t>
  </si>
  <si>
    <t>PU Number</t>
  </si>
  <si>
    <t>Sc155</t>
  </si>
  <si>
    <t>Sc128PU2575</t>
  </si>
  <si>
    <t>Sc172</t>
  </si>
  <si>
    <t>Sc110PU2519</t>
  </si>
  <si>
    <t>Sc119</t>
  </si>
  <si>
    <t>Sc172PU1458</t>
  </si>
  <si>
    <t>Hu0161</t>
  </si>
  <si>
    <t>Sc128Pu1421</t>
  </si>
  <si>
    <t>Hu0134</t>
  </si>
  <si>
    <t>35009999</t>
  </si>
  <si>
    <t>Sc154</t>
  </si>
  <si>
    <t>Sc164PU0154</t>
  </si>
  <si>
    <t>Hu0164</t>
  </si>
  <si>
    <t>35014004</t>
  </si>
  <si>
    <t>Hu0163</t>
  </si>
  <si>
    <t>Sc114PU2501</t>
  </si>
  <si>
    <t>Sc382</t>
  </si>
  <si>
    <t>Sc119PU1407</t>
  </si>
  <si>
    <t>Hu0140</t>
  </si>
  <si>
    <t>Sc124PU1205</t>
  </si>
  <si>
    <t>HU0153</t>
  </si>
  <si>
    <t>Sc128PU2500</t>
  </si>
  <si>
    <t>Sc191</t>
  </si>
  <si>
    <t>Sc121PU1438</t>
  </si>
  <si>
    <t>Sc117</t>
  </si>
  <si>
    <t>SC121PU2577</t>
  </si>
  <si>
    <t>Sc399</t>
  </si>
  <si>
    <t>SC114PU2571</t>
  </si>
  <si>
    <t>Sc165</t>
  </si>
  <si>
    <t>Sc263PU2543</t>
  </si>
  <si>
    <t>Hu0139</t>
  </si>
  <si>
    <t>35050251</t>
  </si>
  <si>
    <t>Sc252</t>
  </si>
  <si>
    <t>35050238</t>
  </si>
  <si>
    <t>SC419</t>
  </si>
  <si>
    <t>Sc164PU0153</t>
  </si>
  <si>
    <t>Sc157</t>
  </si>
  <si>
    <t>35050253</t>
  </si>
  <si>
    <t>Sc389</t>
  </si>
  <si>
    <t>Sc126PU2433</t>
  </si>
  <si>
    <t>Hu0132</t>
  </si>
  <si>
    <t>35008927</t>
  </si>
  <si>
    <t>35020143</t>
  </si>
  <si>
    <t>35001934</t>
  </si>
  <si>
    <t>Sc114</t>
  </si>
  <si>
    <t>SC155PU2556</t>
  </si>
  <si>
    <t>Sc402</t>
  </si>
  <si>
    <t>Sc169PU2525</t>
  </si>
  <si>
    <t>Sc136</t>
  </si>
  <si>
    <t>Sc155PU2194</t>
  </si>
  <si>
    <t>Sc190</t>
  </si>
  <si>
    <t>35009512</t>
  </si>
  <si>
    <t>Sc206</t>
  </si>
  <si>
    <t>SC194PU2548</t>
  </si>
  <si>
    <t>Sc388</t>
  </si>
  <si>
    <t>Sc115PU2459</t>
  </si>
  <si>
    <t>Sc156</t>
  </si>
  <si>
    <t>35016010</t>
  </si>
  <si>
    <t>Sc406</t>
  </si>
  <si>
    <t>Sc110PU2275</t>
  </si>
  <si>
    <t>Sc371</t>
  </si>
  <si>
    <t>35050782</t>
  </si>
  <si>
    <t>Sc122</t>
  </si>
  <si>
    <t>Sc115PU2533</t>
  </si>
  <si>
    <t>HU0152</t>
  </si>
  <si>
    <t>Sc119PU1260</t>
  </si>
  <si>
    <t>Sc363</t>
  </si>
  <si>
    <t>Sc114PU2443</t>
  </si>
  <si>
    <t>Sc151</t>
  </si>
  <si>
    <t>Sc121PU1275</t>
  </si>
  <si>
    <t>Sc278</t>
  </si>
  <si>
    <t>Sc172PU1457</t>
  </si>
  <si>
    <t>Sc411</t>
  </si>
  <si>
    <t>Sc191PU2460</t>
  </si>
  <si>
    <t>Sc376</t>
  </si>
  <si>
    <t>Sc129PU2313</t>
  </si>
  <si>
    <t>Sc395</t>
  </si>
  <si>
    <t>35005199</t>
  </si>
  <si>
    <t>SC418</t>
  </si>
  <si>
    <t>Sc110PU2538</t>
  </si>
  <si>
    <t>Sc355</t>
  </si>
  <si>
    <t>Sc117PU1111</t>
  </si>
  <si>
    <t>Sc394</t>
  </si>
  <si>
    <t>Sc165PU2568</t>
  </si>
  <si>
    <t>Sc375</t>
  </si>
  <si>
    <t>Sc129PU1309</t>
  </si>
  <si>
    <t>Sc169</t>
  </si>
  <si>
    <t>Sc129PU2255</t>
  </si>
  <si>
    <t>Sc404</t>
  </si>
  <si>
    <t>Sc129PU1413</t>
  </si>
  <si>
    <t>Sc106</t>
  </si>
  <si>
    <t>Sc129PU2473</t>
  </si>
  <si>
    <t>Hu0157</t>
  </si>
  <si>
    <t>Sc129PU1302</t>
  </si>
  <si>
    <t>Hu0162</t>
  </si>
  <si>
    <t>Sc182PU2252</t>
  </si>
  <si>
    <t>Hu0131</t>
  </si>
  <si>
    <t>Sc114PU1276</t>
  </si>
  <si>
    <t>Hu0166</t>
  </si>
  <si>
    <t>35003017</t>
  </si>
  <si>
    <t>Sc110</t>
  </si>
  <si>
    <t>Sc164PU0155</t>
  </si>
  <si>
    <t>Sc397</t>
  </si>
  <si>
    <t>Sc145PU2532</t>
  </si>
  <si>
    <t>Sc124</t>
  </si>
  <si>
    <t>35020093</t>
  </si>
  <si>
    <t>Hu0141</t>
  </si>
  <si>
    <t>35001105</t>
  </si>
  <si>
    <t>Sc194</t>
  </si>
  <si>
    <t>Sc194PU0001</t>
  </si>
  <si>
    <t>Hu0158</t>
  </si>
  <si>
    <t>Sc122PU2207</t>
  </si>
  <si>
    <t>Sc387</t>
  </si>
  <si>
    <t>SC113PU2555</t>
  </si>
  <si>
    <t>Sc132</t>
  </si>
  <si>
    <t>35020104</t>
  </si>
  <si>
    <t>Sc128</t>
  </si>
  <si>
    <t>Sc121PU2409</t>
  </si>
  <si>
    <t>Sc269</t>
  </si>
  <si>
    <t>35020125</t>
  </si>
  <si>
    <t>Sc401</t>
  </si>
  <si>
    <t>Sc129PU2328</t>
  </si>
  <si>
    <t>Sc127</t>
  </si>
  <si>
    <t>35009773</t>
  </si>
  <si>
    <t>Sc164</t>
  </si>
  <si>
    <t>35001036</t>
  </si>
  <si>
    <t>Sc104</t>
  </si>
  <si>
    <t>Sc151PU1270</t>
  </si>
  <si>
    <t>Hu0126</t>
  </si>
  <si>
    <t>35020022</t>
  </si>
  <si>
    <t>Sc368</t>
  </si>
  <si>
    <t>35007071</t>
  </si>
  <si>
    <t>Sc113</t>
  </si>
  <si>
    <t>Sc155PU2462</t>
  </si>
  <si>
    <t>Sc385</t>
  </si>
  <si>
    <t>Sc164PU0150</t>
  </si>
  <si>
    <t>Sc420</t>
  </si>
  <si>
    <t>35005088</t>
  </si>
  <si>
    <t>Sc400</t>
  </si>
  <si>
    <t>PU2561</t>
  </si>
  <si>
    <t>Sc409</t>
  </si>
  <si>
    <t>35009869</t>
  </si>
  <si>
    <t>HU0144</t>
  </si>
  <si>
    <t>35016021</t>
  </si>
  <si>
    <t>Sc383</t>
  </si>
  <si>
    <t>Sc138PU2190</t>
  </si>
  <si>
    <t>Sc405</t>
  </si>
  <si>
    <t>Sc116PU2524</t>
  </si>
  <si>
    <t>Sc125</t>
  </si>
  <si>
    <t>Sc126PU2421</t>
  </si>
  <si>
    <t>Sc386</t>
  </si>
  <si>
    <t>Sc116PU2578</t>
  </si>
  <si>
    <t>Sc129</t>
  </si>
  <si>
    <t>Sc151PU1422</t>
  </si>
  <si>
    <t>Sc255</t>
  </si>
  <si>
    <t>Sc151PU2528</t>
  </si>
  <si>
    <t>HU0014</t>
  </si>
  <si>
    <t>SC155PU2557</t>
  </si>
  <si>
    <t>Hu0136</t>
  </si>
  <si>
    <t>Sc128PU2518</t>
  </si>
  <si>
    <t>Sc102</t>
  </si>
  <si>
    <t>Sc151PU1425</t>
  </si>
  <si>
    <t>Sc121</t>
  </si>
  <si>
    <t>Sc190PU0113</t>
  </si>
  <si>
    <t>Sc115</t>
  </si>
  <si>
    <t>Sc206PU1001</t>
  </si>
  <si>
    <t>Sc392</t>
  </si>
  <si>
    <t>Sc110PU2539</t>
  </si>
  <si>
    <t>HU0149</t>
  </si>
  <si>
    <t>Sc156PU2269</t>
  </si>
  <si>
    <t>Sc300</t>
  </si>
  <si>
    <t>PU2537</t>
  </si>
  <si>
    <t>Sc381</t>
  </si>
  <si>
    <t>35009667</t>
  </si>
  <si>
    <t>Sc253</t>
  </si>
  <si>
    <t>Sc206Hu0159</t>
  </si>
  <si>
    <t>Sc360</t>
  </si>
  <si>
    <t>Sc128PU2509</t>
  </si>
  <si>
    <t>HU0143</t>
  </si>
  <si>
    <t>Sc128PU2076</t>
  </si>
  <si>
    <t>Sc126</t>
  </si>
  <si>
    <t>Sc121PU1439</t>
  </si>
  <si>
    <t>Hu0167</t>
  </si>
  <si>
    <t>35008908</t>
  </si>
  <si>
    <t>HU0155</t>
  </si>
  <si>
    <t>Sc113PU2413</t>
  </si>
  <si>
    <t>Sc408</t>
  </si>
  <si>
    <t>35050217</t>
  </si>
  <si>
    <t>HU0142</t>
  </si>
  <si>
    <t>Sc128PU2576</t>
  </si>
  <si>
    <t>Sc379</t>
  </si>
  <si>
    <t>35005167</t>
  </si>
  <si>
    <t>Hu0137</t>
  </si>
  <si>
    <t>Sc119PU1411</t>
  </si>
  <si>
    <t>Sc275</t>
  </si>
  <si>
    <t>Sc138PU1230</t>
  </si>
  <si>
    <t>Sc182</t>
  </si>
  <si>
    <t>Sc145PU2427</t>
  </si>
  <si>
    <t>Sc152</t>
  </si>
  <si>
    <t>Sc121PU2208</t>
  </si>
  <si>
    <t>HU0150</t>
  </si>
  <si>
    <t>Sc121PU2230</t>
  </si>
  <si>
    <t>Sc377</t>
  </si>
  <si>
    <t>Sc138PU1237</t>
  </si>
  <si>
    <t>Hu0138</t>
  </si>
  <si>
    <t>Sc151PU1375</t>
  </si>
  <si>
    <t>Hu0135</t>
  </si>
  <si>
    <t>35009885</t>
  </si>
  <si>
    <t>Sc138</t>
  </si>
  <si>
    <t>Sc125PU2370</t>
  </si>
  <si>
    <t>Sc170</t>
  </si>
  <si>
    <t>35020129</t>
  </si>
  <si>
    <t>Sc148</t>
  </si>
  <si>
    <t>Sc155PU2490</t>
  </si>
  <si>
    <t>Sc263</t>
  </si>
  <si>
    <t>Sc110PU2511</t>
  </si>
  <si>
    <t>Sc410</t>
  </si>
  <si>
    <t>SC263PU2567</t>
  </si>
  <si>
    <t>Sc116</t>
  </si>
  <si>
    <t>Sc115PU2495</t>
  </si>
  <si>
    <t>Sc277</t>
  </si>
  <si>
    <t>Sc155PU2547</t>
  </si>
  <si>
    <t>Sc145</t>
  </si>
  <si>
    <t>Sc115PU2579</t>
  </si>
  <si>
    <t>Sc169PU0001</t>
  </si>
  <si>
    <t>Sc263PU2265</t>
  </si>
  <si>
    <t>Sc145PU2847</t>
  </si>
  <si>
    <t>Sc138PU2499</t>
  </si>
  <si>
    <t>35020024</t>
  </si>
  <si>
    <t>Sc116PU2536</t>
  </si>
  <si>
    <t>Sc122PU1383</t>
  </si>
  <si>
    <t>SC145PU2562</t>
  </si>
  <si>
    <t>Sc128PU2401</t>
  </si>
  <si>
    <t>PU2559</t>
  </si>
  <si>
    <t>PU2522</t>
  </si>
  <si>
    <t>Sc113PU2457</t>
  </si>
  <si>
    <t>Sc151PU1278</t>
  </si>
  <si>
    <t>Sc151PU1261</t>
  </si>
  <si>
    <t>35020126</t>
  </si>
  <si>
    <t>Sc115PU1414</t>
  </si>
  <si>
    <t>Sc190PU2465</t>
  </si>
  <si>
    <t>Sc115PU2498</t>
  </si>
  <si>
    <t>Sc113PU2531</t>
  </si>
  <si>
    <t>Sc151PU1291</t>
  </si>
  <si>
    <t>Sc129PU1411</t>
  </si>
  <si>
    <t>Sc155PU2468</t>
  </si>
  <si>
    <t>Sc128PU2438</t>
  </si>
  <si>
    <t>35001104</t>
  </si>
  <si>
    <t>Sc151PU2267</t>
  </si>
  <si>
    <t>35050257</t>
  </si>
  <si>
    <t>35002000</t>
  </si>
  <si>
    <t>Sc194PU0003</t>
  </si>
  <si>
    <t>Sc115PU2529</t>
  </si>
  <si>
    <t>Mid Argyll Youth Development Services</t>
  </si>
  <si>
    <t>Sc262PU2244</t>
  </si>
  <si>
    <t>Sc194PU2527</t>
  </si>
  <si>
    <t>Sc169PU2572</t>
  </si>
  <si>
    <t>Sc128PU2493</t>
  </si>
  <si>
    <t>Sc128PU2527</t>
  </si>
  <si>
    <t>Sc128PU2444</t>
  </si>
  <si>
    <t>SC164PU0151</t>
  </si>
  <si>
    <t>Sc125PU2386</t>
  </si>
  <si>
    <t>Sc127PU1273</t>
  </si>
  <si>
    <t>Sc206PU2535</t>
  </si>
  <si>
    <t>Sc155PU2491</t>
  </si>
  <si>
    <t>SC155PU2569</t>
  </si>
  <si>
    <t>35001075</t>
  </si>
  <si>
    <t>Sc113PU2281</t>
  </si>
  <si>
    <t>SC155PU2558</t>
  </si>
  <si>
    <t>Sc104PU0001</t>
  </si>
  <si>
    <t>Sc151PU1213</t>
  </si>
  <si>
    <t>35050275</t>
  </si>
  <si>
    <t>35009981</t>
  </si>
  <si>
    <t>Sc117PU2456</t>
  </si>
  <si>
    <t>35020063</t>
  </si>
  <si>
    <t>Sc277PU2570</t>
  </si>
  <si>
    <t>Sc106PU2454</t>
  </si>
  <si>
    <t>Sc194PU2505</t>
  </si>
  <si>
    <t>Sc145PU2416</t>
  </si>
  <si>
    <t>Sc194PU2530</t>
  </si>
  <si>
    <t>Sc113PU1262</t>
  </si>
  <si>
    <t>Sc165PU1399</t>
  </si>
  <si>
    <t>Sc128PU2412</t>
  </si>
  <si>
    <t>Sc121PU2294</t>
  </si>
  <si>
    <t>Sc155PU1430</t>
  </si>
  <si>
    <t>Sc121PU2332</t>
  </si>
  <si>
    <t>PU2503</t>
  </si>
  <si>
    <t>Sc115PU2148</t>
  </si>
  <si>
    <t>Sc116PU5000</t>
  </si>
  <si>
    <t>Sc125PU2520</t>
  </si>
  <si>
    <t>35009723</t>
  </si>
  <si>
    <t>35050234</t>
  </si>
  <si>
    <t>Sc138PU2112</t>
  </si>
  <si>
    <t>Sc106PU0118</t>
  </si>
  <si>
    <t>35009919</t>
  </si>
  <si>
    <t>35050783</t>
  </si>
  <si>
    <t>Sc121PU2273</t>
  </si>
  <si>
    <t>Sc121PU2303</t>
  </si>
  <si>
    <t>Sc191PU2580</t>
  </si>
  <si>
    <t>Sc151PU1426</t>
  </si>
  <si>
    <t>Sc115PU2521</t>
  </si>
  <si>
    <t>Sc194PU2450</t>
  </si>
  <si>
    <t>SC155HU0154</t>
  </si>
  <si>
    <t>Sc126PU2453</t>
  </si>
  <si>
    <t>Sc403PU2549</t>
  </si>
  <si>
    <t>Sc126PU2069</t>
  </si>
  <si>
    <t>35020025</t>
  </si>
  <si>
    <t>35020041</t>
  </si>
  <si>
    <t>35020148</t>
  </si>
  <si>
    <t>35020057</t>
  </si>
  <si>
    <t>35020072</t>
  </si>
  <si>
    <t>35009836</t>
  </si>
  <si>
    <t>Sc119PU2542</t>
  </si>
  <si>
    <t>35020077</t>
  </si>
  <si>
    <t>35001047</t>
  </si>
  <si>
    <t>SC263PU2565</t>
  </si>
  <si>
    <t>35001028</t>
  </si>
  <si>
    <t>Sc113PU2526</t>
  </si>
  <si>
    <t>35001065</t>
  </si>
  <si>
    <t>35020039</t>
  </si>
  <si>
    <t>Sc128PU2484</t>
  </si>
  <si>
    <t>Sc138PU0177</t>
  </si>
  <si>
    <t>Sc169PU2496</t>
  </si>
  <si>
    <t>35017251</t>
  </si>
  <si>
    <t>SC263PU2564</t>
  </si>
  <si>
    <t>Tinderbox Collective</t>
  </si>
  <si>
    <t>35005009</t>
  </si>
  <si>
    <t>35001072</t>
  </si>
  <si>
    <t>Sc110PU2526</t>
  </si>
  <si>
    <t>35001915</t>
  </si>
  <si>
    <t>35020035</t>
  </si>
  <si>
    <t>35008921</t>
  </si>
  <si>
    <t>Sc136PU0102</t>
  </si>
  <si>
    <t>35001053</t>
  </si>
  <si>
    <t>Sc182PU0123</t>
  </si>
  <si>
    <t>Sc110PU0865</t>
  </si>
  <si>
    <t>35004026</t>
  </si>
  <si>
    <t>SC263PU2566</t>
  </si>
  <si>
    <t>Sc164PU0152</t>
  </si>
  <si>
    <t>Sc191PU2449</t>
  </si>
  <si>
    <t>Sc151PU2472</t>
  </si>
  <si>
    <t>Sc152PU2425</t>
  </si>
  <si>
    <t>Sc116PU2544</t>
  </si>
  <si>
    <t>35015031</t>
  </si>
  <si>
    <t>35005096</t>
  </si>
  <si>
    <t>35014023</t>
  </si>
  <si>
    <t>Sc138PU1243</t>
  </si>
  <si>
    <t>35001930</t>
  </si>
  <si>
    <t>Sc114PU1250</t>
  </si>
  <si>
    <t>Sc154PU1421</t>
  </si>
  <si>
    <t>Sc106PU0119</t>
  </si>
  <si>
    <t>Sc125PU2308</t>
  </si>
  <si>
    <t>Sc102PU0970</t>
  </si>
  <si>
    <t>35020095</t>
  </si>
  <si>
    <t>35005190</t>
  </si>
  <si>
    <t>Sc128PU2574</t>
  </si>
  <si>
    <t>Sc128PU2573</t>
  </si>
  <si>
    <t>Sc157PU1381</t>
  </si>
  <si>
    <t>Sc157PU1383</t>
  </si>
  <si>
    <t>Sc115PU1416</t>
  </si>
  <si>
    <t>35010021</t>
  </si>
  <si>
    <t>Challenge Sheet Data</t>
  </si>
  <si>
    <t>Once you've completed this form, click here to progress to the Assessment Form</t>
  </si>
  <si>
    <t>Name of candidate</t>
  </si>
  <si>
    <t>Challenge title (must be between 10 and 60 characters)</t>
  </si>
  <si>
    <t>Hours on this challenge</t>
  </si>
  <si>
    <t>Has the candidate completed a previous DYA?</t>
  </si>
  <si>
    <t>Level of responsibility</t>
  </si>
  <si>
    <t>Having a positive view of myself</t>
  </si>
  <si>
    <t>Solving problems and making decisions</t>
  </si>
  <si>
    <t>Working with others to achieve a task</t>
  </si>
  <si>
    <t>Skills in listening and talking to others</t>
  </si>
  <si>
    <t>Friendship, trust and accepting others</t>
  </si>
  <si>
    <t>Valued as a member of my community</t>
  </si>
  <si>
    <t>Assessment Form</t>
  </si>
  <si>
    <t>Operating Agency</t>
  </si>
  <si>
    <t>Participating Unit</t>
  </si>
  <si>
    <t>Assessor (AGW) name</t>
  </si>
  <si>
    <t>Assessment date</t>
  </si>
  <si>
    <t>Please ensure that each criteria is a yes before proceeding</t>
  </si>
  <si>
    <t>Plan</t>
  </si>
  <si>
    <t>The planned challenges are clearly described</t>
  </si>
  <si>
    <t>All candidates have identified a minimum of two targets</t>
  </si>
  <si>
    <t>The targets are appropriate, individual and personal to the candidates</t>
  </si>
  <si>
    <t>All plans have been peer assessed, signed and dated by an award group member</t>
  </si>
  <si>
    <t>Do</t>
  </si>
  <si>
    <t>Whole hours are recorded on all challenge sheets (rounded down where necessary)</t>
  </si>
  <si>
    <t>'My challenge experience' clearly describes individual challenges undertaken</t>
  </si>
  <si>
    <t>Review</t>
  </si>
  <si>
    <t>All candidates have identified a single level of responsibility</t>
  </si>
  <si>
    <t>All candidates have completed a personal learning section</t>
  </si>
  <si>
    <t>All peer assessment sections have been signed and dated by an award group member</t>
  </si>
  <si>
    <t>All awards group statements reflect the candidates' special achievement</t>
  </si>
  <si>
    <t>Evidence</t>
  </si>
  <si>
    <t>All candidates have evidenced undertaking their challenges</t>
  </si>
  <si>
    <t>All candidates have evidenced working towards their personal targets</t>
  </si>
  <si>
    <t>All candidates have evidenced the responsibility level claimed</t>
  </si>
  <si>
    <t>All candidates have evidenced the challenge hours claimed</t>
  </si>
  <si>
    <t>All portfolios are well organised and presented</t>
  </si>
  <si>
    <t>All performance criteria of the Dynamic Youth Awards as listed above have been met</t>
  </si>
  <si>
    <t>Click here to progress to the Internal Verification Form</t>
  </si>
  <si>
    <t>Internal Verification Form</t>
  </si>
  <si>
    <t>All 3s</t>
  </si>
  <si>
    <t>2 2s</t>
  </si>
  <si>
    <t xml:space="preserve"> Assessor (AGW)</t>
  </si>
  <si>
    <t>Date</t>
  </si>
  <si>
    <t>Internal Verifier Name</t>
  </si>
  <si>
    <t>Verification Date</t>
  </si>
  <si>
    <t>Please ensure that all criteria are marked as satisfactory or yes before proceeding.</t>
  </si>
  <si>
    <t xml:space="preserve"> </t>
  </si>
  <si>
    <t>Assessor</t>
  </si>
  <si>
    <t>Internal Verifier</t>
  </si>
  <si>
    <t>Unsatisfactory / No</t>
  </si>
  <si>
    <t>Weak/no</t>
  </si>
  <si>
    <t>1 one</t>
  </si>
  <si>
    <t>Internal Verifier Comments and Action Points</t>
  </si>
  <si>
    <t>Reference Number</t>
  </si>
  <si>
    <t>Number of Candidates</t>
  </si>
  <si>
    <t>Sample Size</t>
  </si>
  <si>
    <t>Return Address</t>
  </si>
  <si>
    <t>Name</t>
  </si>
  <si>
    <t>Sampled?</t>
  </si>
  <si>
    <t>YS Use Only</t>
  </si>
  <si>
    <t>Dynamic Youth Award Standardisation Form</t>
  </si>
  <si>
    <t>Reference number</t>
  </si>
  <si>
    <t>`</t>
  </si>
  <si>
    <t>Assessor (AGW)</t>
  </si>
  <si>
    <t>Standardisation Panel</t>
  </si>
  <si>
    <t>Standardisation Panel Action Points</t>
  </si>
  <si>
    <t>Standardisation Panel Comments</t>
  </si>
  <si>
    <t>All performance criteria of the Dynamic Youth Awards have been met</t>
  </si>
  <si>
    <t>Submission certificated?</t>
  </si>
  <si>
    <t>Grading</t>
  </si>
  <si>
    <t>DOB</t>
  </si>
  <si>
    <t>SCN</t>
  </si>
  <si>
    <t>Total hours</t>
  </si>
  <si>
    <t>Date for certificate</t>
  </si>
  <si>
    <t>Certificate sent?</t>
  </si>
  <si>
    <t>First DYA? (should be yes or no)</t>
  </si>
  <si>
    <t>Challenge title</t>
  </si>
  <si>
    <t>He/she peer assessed others</t>
  </si>
  <si>
    <t>Achievement Statement</t>
  </si>
  <si>
    <t>Challenge Sheet No</t>
  </si>
  <si>
    <t>Postcode of candidate</t>
  </si>
  <si>
    <t>He/She/They</t>
  </si>
  <si>
    <t>His/Her/Their</t>
  </si>
  <si>
    <t>Cashback</t>
  </si>
  <si>
    <t>AGW</t>
  </si>
  <si>
    <t>IV</t>
  </si>
  <si>
    <t>STEM?</t>
  </si>
  <si>
    <t>Wellbeing?</t>
  </si>
  <si>
    <t>Did they peer assess others?</t>
  </si>
  <si>
    <t>Verifier</t>
  </si>
  <si>
    <t>Age</t>
  </si>
  <si>
    <t>Male</t>
  </si>
  <si>
    <t>Aged 10 and under</t>
  </si>
  <si>
    <t>Female</t>
  </si>
  <si>
    <t>Irish</t>
  </si>
  <si>
    <t>Visual</t>
  </si>
  <si>
    <t>Aged 11</t>
  </si>
  <si>
    <t>Non-binary</t>
  </si>
  <si>
    <t>Aged 12</t>
  </si>
  <si>
    <t>Aged 13</t>
  </si>
  <si>
    <t>Aged 14 and over</t>
  </si>
  <si>
    <t>Indian</t>
  </si>
  <si>
    <t>Combination</t>
  </si>
  <si>
    <t>Other Asian Background</t>
  </si>
  <si>
    <t>A lot</t>
  </si>
  <si>
    <t>A little</t>
  </si>
  <si>
    <t>The same</t>
  </si>
  <si>
    <t>Worse</t>
  </si>
  <si>
    <t>Operating Agency:</t>
  </si>
  <si>
    <t>Participating Unit:</t>
  </si>
  <si>
    <t>Registration Number:</t>
  </si>
  <si>
    <t>Reference Number:</t>
  </si>
  <si>
    <t>Number of Candidates:</t>
  </si>
  <si>
    <t>Personal portfolios of evidence are complete</t>
  </si>
  <si>
    <t>Average Hours:</t>
  </si>
  <si>
    <t>of candidates' self evaluation responses reported improvements in their experiences and outcomes as a result of completing their challenges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</si>
</sst>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6">
    <font>
      <sz val="10"/>
      <name val="Arial"/>
    </font>
    <font>
      <sz val="11"/>
      <color theme="1"/>
      <name val="Open Sans"/>
      <family val="2"/>
    </font>
    <font>
      <u/>
      <sz val="10"/>
      <color indexed="12"/>
      <name val="Arial"/>
      <family val="2"/>
    </font>
    <font>
      <sz val="8"/>
      <name val="Arial"/>
      <family val="2"/>
    </font>
    <font>
      <b/>
      <sz val="10"/>
      <name val="Arial"/>
      <family val="2"/>
    </font>
    <font>
      <sz val="10"/>
      <name val="Arial"/>
      <family val="2"/>
    </font>
    <font>
      <sz val="10"/>
      <color indexed="8"/>
      <name val="Arial"/>
      <family val="2"/>
    </font>
    <font>
      <b/>
      <sz val="11"/>
      <name val="Calibri"/>
      <family val="2"/>
    </font>
    <font>
      <sz val="28"/>
      <name val="Arial"/>
      <family val="2"/>
    </font>
    <font>
      <sz val="10"/>
      <name val="Open Sans"/>
      <family val="2"/>
    </font>
    <font>
      <b/>
      <sz val="10"/>
      <name val="Open Sans"/>
      <family val="2"/>
    </font>
    <font>
      <sz val="26"/>
      <name val="Open Sans"/>
      <family val="2"/>
    </font>
    <font>
      <sz val="12"/>
      <name val="Open Sans"/>
      <family val="2"/>
    </font>
    <font>
      <sz val="11"/>
      <name val="Calibri"/>
      <family val="2"/>
    </font>
    <font>
      <sz val="10"/>
      <name val="Open sa"/>
    </font>
    <font>
      <sz val="11"/>
      <color theme="1"/>
      <name val="Calibri"/>
      <family val="2"/>
      <scheme val="minor"/>
    </font>
    <font>
      <sz val="10"/>
      <color theme="1"/>
      <name val="Arial"/>
      <family val="2"/>
    </font>
    <font>
      <sz val="11"/>
      <color theme="1"/>
      <name val="Calibri"/>
      <family val="2"/>
    </font>
    <font>
      <sz val="9"/>
      <color theme="1"/>
      <name val="Arial"/>
      <family val="2"/>
    </font>
    <font>
      <sz val="10"/>
      <color theme="0"/>
      <name val="Arial"/>
      <family val="2"/>
    </font>
    <font>
      <sz val="10"/>
      <color rgb="FF333333"/>
      <name val="Verdana"/>
      <family val="2"/>
    </font>
    <font>
      <b/>
      <sz val="10"/>
      <color theme="0"/>
      <name val="Arial"/>
      <family val="2"/>
    </font>
    <font>
      <sz val="26"/>
      <color theme="1"/>
      <name val="Open Sans"/>
      <family val="2"/>
    </font>
    <font>
      <b/>
      <sz val="9"/>
      <color theme="1"/>
      <name val="Open Sans"/>
      <family val="2"/>
    </font>
    <font>
      <sz val="10"/>
      <color theme="1"/>
      <name val="Open Sans"/>
      <family val="2"/>
    </font>
    <font>
      <b/>
      <sz val="10"/>
      <color theme="1"/>
      <name val="Open Sans"/>
      <family val="2"/>
    </font>
    <font>
      <sz val="9"/>
      <color theme="1"/>
      <name val="Open Sans"/>
      <family val="2"/>
    </font>
    <font>
      <sz val="10"/>
      <color theme="0"/>
      <name val="Open Sans"/>
      <family val="2"/>
    </font>
    <font>
      <sz val="10"/>
      <color rgb="FFFF0000"/>
      <name val="Open Sans"/>
      <family val="2"/>
    </font>
    <font>
      <b/>
      <sz val="11"/>
      <color theme="1"/>
      <name val="Open Sans"/>
      <family val="2"/>
    </font>
    <font>
      <sz val="11"/>
      <color rgb="FF000000"/>
      <name val="Open Sans"/>
      <family val="2"/>
    </font>
    <font>
      <b/>
      <sz val="20"/>
      <name val="Open Sans"/>
      <family val="2"/>
    </font>
    <font>
      <sz val="11"/>
      <color theme="1"/>
      <name val="Open Sans"/>
    </font>
    <font>
      <sz val="11"/>
      <name val="Arial"/>
      <family val="2"/>
    </font>
    <font>
      <b/>
      <sz val="16"/>
      <name val="Arial"/>
      <family val="2"/>
    </font>
    <font>
      <b/>
      <sz val="18"/>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rgb="FFFFFF00"/>
        <bgColor indexed="64"/>
      </patternFill>
    </fill>
    <fill>
      <patternFill patternType="solid">
        <fgColor rgb="FFFFFF00"/>
        <bgColor theme="4" tint="0.79998168889431442"/>
      </patternFill>
    </fill>
  </fills>
  <borders count="61">
    <border>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diagonal/>
    </border>
    <border>
      <left/>
      <right style="thin">
        <color theme="4" tint="0.39997558519241921"/>
      </right>
      <top/>
      <bottom/>
      <diagonal/>
    </border>
    <border>
      <left style="thin">
        <color auto="1"/>
      </left>
      <right/>
      <top/>
      <bottom/>
      <diagonal/>
    </border>
  </borders>
  <cellStyleXfs count="5">
    <xf numFmtId="0" fontId="0" fillId="0" borderId="0"/>
    <xf numFmtId="0" fontId="2" fillId="0" borderId="0" applyNumberFormat="0" applyFill="0" applyBorder="0" applyAlignment="0" applyProtection="0">
      <alignment vertical="top"/>
      <protection locked="0"/>
    </xf>
    <xf numFmtId="0" fontId="6" fillId="0" borderId="0">
      <alignment vertical="top"/>
    </xf>
    <xf numFmtId="0" fontId="15" fillId="0" borderId="0"/>
    <xf numFmtId="0" fontId="13" fillId="0" borderId="0"/>
  </cellStyleXfs>
  <cellXfs count="468">
    <xf numFmtId="0" fontId="0" fillId="0" borderId="0" xfId="0"/>
    <xf numFmtId="0" fontId="4" fillId="0" borderId="0" xfId="0" applyFont="1"/>
    <xf numFmtId="14" fontId="0" fillId="0" borderId="0" xfId="0" applyNumberFormat="1"/>
    <xf numFmtId="0" fontId="5" fillId="0" borderId="0" xfId="0" applyFont="1"/>
    <xf numFmtId="49" fontId="0" fillId="0" borderId="0" xfId="0" applyNumberFormat="1"/>
    <xf numFmtId="49" fontId="5" fillId="0" borderId="0" xfId="0" applyNumberFormat="1" applyFont="1"/>
    <xf numFmtId="49" fontId="16" fillId="0" borderId="0" xfId="0" applyNumberFormat="1" applyFont="1"/>
    <xf numFmtId="0" fontId="7" fillId="0" borderId="0" xfId="0" applyFont="1"/>
    <xf numFmtId="49" fontId="4" fillId="0" borderId="0" xfId="0" applyNumberFormat="1" applyFont="1"/>
    <xf numFmtId="0" fontId="18" fillId="0" borderId="0" xfId="0" applyFont="1"/>
    <xf numFmtId="0" fontId="18" fillId="0" borderId="0" xfId="0" applyFont="1" applyAlignment="1">
      <alignment wrapText="1"/>
    </xf>
    <xf numFmtId="0" fontId="18" fillId="2" borderId="0" xfId="0" applyFont="1" applyFill="1"/>
    <xf numFmtId="0" fontId="0" fillId="0" borderId="0" xfId="0" applyAlignment="1">
      <alignment vertical="center"/>
    </xf>
    <xf numFmtId="0" fontId="5" fillId="0" borderId="0" xfId="0" quotePrefix="1" applyFont="1" applyAlignment="1">
      <alignment vertical="center"/>
    </xf>
    <xf numFmtId="0" fontId="5" fillId="0" borderId="0" xfId="0" applyFont="1" applyAlignment="1">
      <alignment vertical="center"/>
    </xf>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xf numFmtId="0" fontId="19" fillId="0" borderId="0" xfId="0" applyFont="1"/>
    <xf numFmtId="0" fontId="0" fillId="3" borderId="5" xfId="0" applyFill="1" applyBorder="1"/>
    <xf numFmtId="0" fontId="0" fillId="3" borderId="6" xfId="0" applyFill="1" applyBorder="1"/>
    <xf numFmtId="0" fontId="0" fillId="3" borderId="7" xfId="0" applyFill="1" applyBorder="1"/>
    <xf numFmtId="0" fontId="0" fillId="3" borderId="1" xfId="0" applyFill="1" applyBorder="1"/>
    <xf numFmtId="0" fontId="0" fillId="3" borderId="2" xfId="0" applyFill="1" applyBorder="1"/>
    <xf numFmtId="0" fontId="0" fillId="3" borderId="4" xfId="0" applyFill="1" applyBorder="1"/>
    <xf numFmtId="0" fontId="0" fillId="3" borderId="8" xfId="0" applyFill="1" applyBorder="1"/>
    <xf numFmtId="0" fontId="0" fillId="3" borderId="3" xfId="0" applyFill="1" applyBorder="1"/>
    <xf numFmtId="0" fontId="0" fillId="3" borderId="0" xfId="0" applyFill="1"/>
    <xf numFmtId="14" fontId="0" fillId="0" borderId="9" xfId="0" applyNumberFormat="1" applyBorder="1" applyProtection="1">
      <protection locked="0"/>
    </xf>
    <xf numFmtId="0" fontId="8" fillId="2" borderId="0" xfId="0" applyFont="1" applyFill="1"/>
    <xf numFmtId="0" fontId="5" fillId="2" borderId="0" xfId="0" applyFont="1" applyFill="1"/>
    <xf numFmtId="0" fontId="4" fillId="2" borderId="0" xfId="0" applyFont="1" applyFill="1"/>
    <xf numFmtId="0" fontId="4" fillId="3" borderId="0" xfId="0" applyFont="1" applyFill="1" applyAlignment="1">
      <alignment horizontal="center"/>
    </xf>
    <xf numFmtId="0" fontId="0" fillId="3" borderId="0" xfId="0" applyFill="1" applyAlignment="1">
      <alignment horizontal="center"/>
    </xf>
    <xf numFmtId="0" fontId="0" fillId="0" borderId="10" xfId="0" applyBorder="1" applyAlignment="1">
      <alignment horizontal="center"/>
    </xf>
    <xf numFmtId="14" fontId="4" fillId="0" borderId="0" xfId="0" applyNumberFormat="1" applyFont="1"/>
    <xf numFmtId="0" fontId="0" fillId="2" borderId="11" xfId="0" applyFill="1" applyBorder="1"/>
    <xf numFmtId="0" fontId="0" fillId="2" borderId="12" xfId="0" applyFill="1" applyBorder="1"/>
    <xf numFmtId="0" fontId="0" fillId="2" borderId="9" xfId="0" applyFill="1" applyBorder="1"/>
    <xf numFmtId="0" fontId="20" fillId="0" borderId="0" xfId="0" applyFont="1"/>
    <xf numFmtId="0" fontId="21" fillId="0" borderId="0" xfId="0" applyFont="1"/>
    <xf numFmtId="9" fontId="16" fillId="0" borderId="0" xfId="0" applyNumberFormat="1" applyFont="1"/>
    <xf numFmtId="0" fontId="5" fillId="0" borderId="0" xfId="0" applyFont="1" applyAlignment="1">
      <alignment wrapText="1"/>
    </xf>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10" fontId="4" fillId="2" borderId="11" xfId="0" applyNumberFormat="1" applyFont="1" applyFill="1" applyBorder="1"/>
    <xf numFmtId="0" fontId="5" fillId="0" borderId="0" xfId="0" applyFont="1" applyAlignment="1">
      <alignment horizontal="left"/>
    </xf>
    <xf numFmtId="0" fontId="4" fillId="0" borderId="0" xfId="0" applyFont="1" applyAlignment="1">
      <alignment wrapText="1"/>
    </xf>
    <xf numFmtId="49" fontId="17" fillId="0" borderId="54" xfId="0" applyNumberFormat="1" applyFont="1" applyBorder="1"/>
    <xf numFmtId="0" fontId="9" fillId="0" borderId="0" xfId="0" applyFont="1"/>
    <xf numFmtId="0" fontId="9" fillId="2" borderId="0" xfId="0" applyFont="1" applyFill="1"/>
    <xf numFmtId="0" fontId="9" fillId="2" borderId="7" xfId="0" applyFont="1" applyFill="1" applyBorder="1"/>
    <xf numFmtId="0" fontId="22" fillId="2" borderId="5" xfId="0" applyFont="1" applyFill="1" applyBorder="1"/>
    <xf numFmtId="0" fontId="22" fillId="2" borderId="3" xfId="0" applyFont="1" applyFill="1" applyBorder="1"/>
    <xf numFmtId="0" fontId="22" fillId="2" borderId="4" xfId="0" applyFont="1" applyFill="1" applyBorder="1"/>
    <xf numFmtId="0" fontId="9" fillId="2" borderId="0" xfId="0" applyFont="1" applyFill="1" applyAlignment="1">
      <alignment horizontal="right" vertical="center"/>
    </xf>
    <xf numFmtId="14" fontId="9" fillId="2" borderId="8" xfId="0" applyNumberFormat="1" applyFont="1" applyFill="1" applyBorder="1" applyAlignment="1">
      <alignment vertical="center"/>
    </xf>
    <xf numFmtId="0" fontId="23" fillId="2" borderId="10" xfId="0" applyFont="1" applyFill="1" applyBorder="1" applyAlignment="1">
      <alignment textRotation="90" wrapText="1"/>
    </xf>
    <xf numFmtId="0" fontId="23" fillId="2" borderId="10" xfId="0" applyFont="1" applyFill="1" applyBorder="1" applyAlignment="1">
      <alignment horizontal="center" textRotation="90" wrapText="1"/>
    </xf>
    <xf numFmtId="0" fontId="23" fillId="2" borderId="10" xfId="0" applyFont="1" applyFill="1" applyBorder="1" applyAlignment="1">
      <alignment wrapText="1"/>
    </xf>
    <xf numFmtId="0" fontId="24" fillId="2" borderId="13" xfId="0" applyFont="1" applyFill="1" applyBorder="1" applyProtection="1">
      <protection locked="0"/>
    </xf>
    <xf numFmtId="0" fontId="25" fillId="2" borderId="14" xfId="0" applyFont="1" applyFill="1" applyBorder="1"/>
    <xf numFmtId="0" fontId="24" fillId="2" borderId="14" xfId="0" applyFont="1" applyFill="1" applyBorder="1" applyProtection="1">
      <protection locked="0"/>
    </xf>
    <xf numFmtId="164" fontId="26" fillId="2" borderId="14" xfId="0" applyNumberFormat="1" applyFont="1" applyFill="1" applyBorder="1" applyProtection="1">
      <protection locked="0"/>
    </xf>
    <xf numFmtId="0" fontId="24" fillId="2" borderId="15" xfId="0" applyFont="1" applyFill="1" applyBorder="1" applyProtection="1">
      <protection locked="0"/>
    </xf>
    <xf numFmtId="0" fontId="24" fillId="0" borderId="0" xfId="0" applyFont="1"/>
    <xf numFmtId="0" fontId="24" fillId="2" borderId="16" xfId="0" applyFont="1" applyFill="1" applyBorder="1" applyProtection="1">
      <protection locked="0"/>
    </xf>
    <xf numFmtId="0" fontId="25" fillId="2" borderId="17" xfId="0" applyFont="1" applyFill="1" applyBorder="1"/>
    <xf numFmtId="0" fontId="24" fillId="2" borderId="17" xfId="0" applyFont="1" applyFill="1" applyBorder="1" applyProtection="1">
      <protection locked="0"/>
    </xf>
    <xf numFmtId="164" fontId="26" fillId="2" borderId="17" xfId="0" applyNumberFormat="1" applyFont="1" applyFill="1" applyBorder="1" applyProtection="1">
      <protection locked="0"/>
    </xf>
    <xf numFmtId="0" fontId="24" fillId="2" borderId="18" xfId="0" applyFont="1" applyFill="1" applyBorder="1" applyProtection="1">
      <protection locked="0"/>
    </xf>
    <xf numFmtId="0" fontId="24" fillId="2" borderId="19" xfId="0" applyFont="1" applyFill="1" applyBorder="1" applyProtection="1">
      <protection locked="0"/>
    </xf>
    <xf numFmtId="0" fontId="25" fillId="2" borderId="20" xfId="0" applyFont="1" applyFill="1" applyBorder="1"/>
    <xf numFmtId="0" fontId="24" fillId="2" borderId="20" xfId="0" applyFont="1" applyFill="1" applyBorder="1" applyProtection="1">
      <protection locked="0"/>
    </xf>
    <xf numFmtId="164" fontId="26" fillId="2" borderId="20" xfId="0" applyNumberFormat="1" applyFont="1" applyFill="1" applyBorder="1" applyProtection="1">
      <protection locked="0"/>
    </xf>
    <xf numFmtId="0" fontId="24" fillId="2" borderId="21" xfId="0" applyFont="1" applyFill="1" applyBorder="1" applyProtection="1">
      <protection locked="0"/>
    </xf>
    <xf numFmtId="164" fontId="26" fillId="2" borderId="22" xfId="0" applyNumberFormat="1" applyFont="1" applyFill="1" applyBorder="1" applyProtection="1">
      <protection locked="0"/>
    </xf>
    <xf numFmtId="0" fontId="24" fillId="2" borderId="23" xfId="0" applyFont="1" applyFill="1" applyBorder="1" applyProtection="1">
      <protection locked="0"/>
    </xf>
    <xf numFmtId="0" fontId="25" fillId="2" borderId="24" xfId="0" applyFont="1" applyFill="1" applyBorder="1"/>
    <xf numFmtId="0" fontId="24" fillId="2" borderId="24" xfId="0" applyFont="1" applyFill="1" applyBorder="1" applyProtection="1">
      <protection locked="0"/>
    </xf>
    <xf numFmtId="164" fontId="26" fillId="2" borderId="24" xfId="0" applyNumberFormat="1" applyFont="1" applyFill="1" applyBorder="1" applyProtection="1">
      <protection locked="0"/>
    </xf>
    <xf numFmtId="0" fontId="24" fillId="2" borderId="25" xfId="0" applyFont="1" applyFill="1" applyBorder="1" applyProtection="1">
      <protection locked="0"/>
    </xf>
    <xf numFmtId="0" fontId="24" fillId="2" borderId="26" xfId="0" applyFont="1" applyFill="1" applyBorder="1" applyProtection="1">
      <protection locked="0"/>
    </xf>
    <xf numFmtId="0" fontId="25" fillId="2" borderId="27" xfId="0" applyFont="1" applyFill="1" applyBorder="1"/>
    <xf numFmtId="0" fontId="24" fillId="2" borderId="27" xfId="0" applyFont="1" applyFill="1" applyBorder="1" applyProtection="1">
      <protection locked="0"/>
    </xf>
    <xf numFmtId="164" fontId="26" fillId="2" borderId="27" xfId="0" applyNumberFormat="1" applyFont="1" applyFill="1" applyBorder="1" applyProtection="1">
      <protection locked="0"/>
    </xf>
    <xf numFmtId="0" fontId="24" fillId="2" borderId="28" xfId="0" applyFont="1" applyFill="1" applyBorder="1" applyProtection="1">
      <protection locked="0"/>
    </xf>
    <xf numFmtId="0" fontId="10" fillId="3" borderId="11" xfId="0" applyFont="1" applyFill="1" applyBorder="1" applyAlignment="1">
      <alignment wrapText="1"/>
    </xf>
    <xf numFmtId="0" fontId="10" fillId="3" borderId="10" xfId="0" applyFont="1" applyFill="1" applyBorder="1" applyAlignment="1">
      <alignment wrapText="1"/>
    </xf>
    <xf numFmtId="0" fontId="10" fillId="3" borderId="12" xfId="0" applyFont="1" applyFill="1" applyBorder="1" applyAlignment="1">
      <alignment wrapText="1"/>
    </xf>
    <xf numFmtId="0" fontId="9" fillId="3" borderId="5" xfId="0" applyFont="1" applyFill="1" applyBorder="1"/>
    <xf numFmtId="0" fontId="9" fillId="3" borderId="29" xfId="0" applyFont="1" applyFill="1" applyBorder="1"/>
    <xf numFmtId="0" fontId="9" fillId="0" borderId="3" xfId="0" applyFont="1" applyBorder="1" applyProtection="1">
      <protection locked="0"/>
    </xf>
    <xf numFmtId="0" fontId="9" fillId="0" borderId="29" xfId="0" applyFont="1" applyBorder="1" applyProtection="1">
      <protection locked="0"/>
    </xf>
    <xf numFmtId="0" fontId="9" fillId="3" borderId="30" xfId="0" applyFont="1" applyFill="1" applyBorder="1"/>
    <xf numFmtId="0" fontId="9" fillId="3" borderId="31" xfId="0" applyFont="1" applyFill="1" applyBorder="1"/>
    <xf numFmtId="0" fontId="9" fillId="0" borderId="32" xfId="0" applyFont="1" applyBorder="1" applyProtection="1">
      <protection locked="0"/>
    </xf>
    <xf numFmtId="0" fontId="9" fillId="0" borderId="31" xfId="0" applyFont="1" applyBorder="1" applyProtection="1">
      <protection locked="0"/>
    </xf>
    <xf numFmtId="0" fontId="9" fillId="3" borderId="6" xfId="0" applyFont="1" applyFill="1" applyBorder="1"/>
    <xf numFmtId="0" fontId="9" fillId="3" borderId="33" xfId="0" applyFont="1" applyFill="1" applyBorder="1"/>
    <xf numFmtId="0" fontId="9" fillId="0" borderId="0" xfId="0" applyFont="1" applyProtection="1">
      <protection locked="0"/>
    </xf>
    <xf numFmtId="0" fontId="9" fillId="0" borderId="33" xfId="0" applyFont="1" applyBorder="1" applyProtection="1">
      <protection locked="0"/>
    </xf>
    <xf numFmtId="0" fontId="9" fillId="3" borderId="7" xfId="0" applyFont="1" applyFill="1" applyBorder="1"/>
    <xf numFmtId="0" fontId="9" fillId="0" borderId="1" xfId="0" applyFont="1" applyBorder="1" applyProtection="1">
      <protection locked="0"/>
    </xf>
    <xf numFmtId="0" fontId="9" fillId="0" borderId="34" xfId="0" applyFont="1" applyBorder="1" applyProtection="1">
      <protection locked="0"/>
    </xf>
    <xf numFmtId="0" fontId="9" fillId="3" borderId="34" xfId="0" applyFont="1" applyFill="1" applyBorder="1"/>
    <xf numFmtId="0" fontId="9" fillId="2" borderId="30" xfId="0" applyFont="1" applyFill="1" applyBorder="1"/>
    <xf numFmtId="0" fontId="9" fillId="2" borderId="32" xfId="0" applyFont="1" applyFill="1" applyBorder="1"/>
    <xf numFmtId="0" fontId="9" fillId="2" borderId="35" xfId="0" applyFont="1" applyFill="1" applyBorder="1"/>
    <xf numFmtId="0" fontId="9" fillId="2" borderId="1" xfId="0" applyFont="1" applyFill="1" applyBorder="1"/>
    <xf numFmtId="0" fontId="9" fillId="2" borderId="2" xfId="0" applyFont="1" applyFill="1" applyBorder="1"/>
    <xf numFmtId="0" fontId="9" fillId="2" borderId="5" xfId="0" applyFont="1" applyFill="1" applyBorder="1"/>
    <xf numFmtId="0" fontId="9" fillId="2" borderId="3" xfId="0" applyFont="1" applyFill="1" applyBorder="1"/>
    <xf numFmtId="0" fontId="9" fillId="2" borderId="4" xfId="0" applyFont="1" applyFill="1" applyBorder="1"/>
    <xf numFmtId="0" fontId="9" fillId="0" borderId="10" xfId="0" applyFont="1" applyBorder="1" applyProtection="1">
      <protection locked="0"/>
    </xf>
    <xf numFmtId="0" fontId="27" fillId="0" borderId="0" xfId="0" applyFont="1"/>
    <xf numFmtId="0" fontId="9" fillId="3" borderId="3" xfId="0" applyFont="1" applyFill="1" applyBorder="1"/>
    <xf numFmtId="0" fontId="9" fillId="3" borderId="4" xfId="0" applyFont="1" applyFill="1" applyBorder="1"/>
    <xf numFmtId="0" fontId="9" fillId="3" borderId="8" xfId="0" applyFont="1" applyFill="1" applyBorder="1"/>
    <xf numFmtId="0" fontId="9" fillId="3" borderId="0" xfId="0" applyFont="1" applyFill="1"/>
    <xf numFmtId="0" fontId="9" fillId="0" borderId="34" xfId="0" applyFont="1" applyBorder="1" applyAlignment="1">
      <alignment horizontal="center"/>
    </xf>
    <xf numFmtId="0" fontId="10" fillId="2" borderId="10" xfId="0" applyFont="1" applyFill="1" applyBorder="1"/>
    <xf numFmtId="14" fontId="9" fillId="2" borderId="9" xfId="0" applyNumberFormat="1" applyFont="1" applyFill="1" applyBorder="1"/>
    <xf numFmtId="14" fontId="9" fillId="2" borderId="9" xfId="0" applyNumberFormat="1" applyFont="1" applyFill="1" applyBorder="1" applyProtection="1">
      <protection locked="0"/>
    </xf>
    <xf numFmtId="0" fontId="10" fillId="3" borderId="0" xfId="0" applyFont="1" applyFill="1" applyAlignment="1">
      <alignment horizontal="center"/>
    </xf>
    <xf numFmtId="0" fontId="9" fillId="3" borderId="0" xfId="0" applyFont="1" applyFill="1" applyAlignment="1" applyProtection="1">
      <alignment horizontal="center"/>
      <protection locked="0"/>
    </xf>
    <xf numFmtId="0" fontId="10" fillId="3" borderId="0" xfId="0" applyFont="1" applyFill="1"/>
    <xf numFmtId="14" fontId="9" fillId="3" borderId="0" xfId="0" applyNumberFormat="1" applyFont="1" applyFill="1" applyProtection="1">
      <protection locked="0"/>
    </xf>
    <xf numFmtId="0" fontId="28" fillId="0" borderId="0" xfId="0" applyFont="1"/>
    <xf numFmtId="0" fontId="9" fillId="0" borderId="10" xfId="0" applyFont="1" applyBorder="1"/>
    <xf numFmtId="0" fontId="9" fillId="0" borderId="29" xfId="0" applyFont="1" applyBorder="1"/>
    <xf numFmtId="0" fontId="9" fillId="0" borderId="31" xfId="0" applyFont="1" applyBorder="1"/>
    <xf numFmtId="0" fontId="9" fillId="0" borderId="33" xfId="0" applyFont="1" applyBorder="1"/>
    <xf numFmtId="0" fontId="9" fillId="3" borderId="1" xfId="0" applyFont="1" applyFill="1" applyBorder="1"/>
    <xf numFmtId="0" fontId="9" fillId="3" borderId="2" xfId="0" applyFont="1" applyFill="1" applyBorder="1"/>
    <xf numFmtId="0" fontId="24" fillId="3" borderId="3" xfId="0" applyFont="1" applyFill="1" applyBorder="1"/>
    <xf numFmtId="0" fontId="22" fillId="3" borderId="8" xfId="0" applyFont="1" applyFill="1" applyBorder="1"/>
    <xf numFmtId="0" fontId="22" fillId="3" borderId="0" xfId="0" applyFont="1" applyFill="1" applyAlignment="1">
      <alignment horizontal="center"/>
    </xf>
    <xf numFmtId="0" fontId="22" fillId="3" borderId="1" xfId="0" applyFont="1" applyFill="1" applyBorder="1" applyAlignment="1">
      <alignment horizontal="center"/>
    </xf>
    <xf numFmtId="0" fontId="22" fillId="3" borderId="8" xfId="0" applyFont="1" applyFill="1" applyBorder="1" applyAlignment="1">
      <alignment horizontal="center"/>
    </xf>
    <xf numFmtId="0" fontId="9" fillId="2" borderId="7" xfId="0" applyFont="1" applyFill="1" applyBorder="1" applyAlignment="1">
      <alignment horizontal="left"/>
    </xf>
    <xf numFmtId="0" fontId="10" fillId="0" borderId="11" xfId="0" applyFont="1" applyBorder="1"/>
    <xf numFmtId="0" fontId="10" fillId="0" borderId="9" xfId="0" applyFont="1" applyBorder="1"/>
    <xf numFmtId="0" fontId="9" fillId="0" borderId="10" xfId="0" applyFont="1" applyBorder="1" applyAlignment="1">
      <alignment horizontal="center"/>
    </xf>
    <xf numFmtId="0" fontId="10" fillId="0" borderId="10" xfId="0" applyFont="1" applyBorder="1"/>
    <xf numFmtId="14" fontId="9" fillId="0" borderId="10" xfId="0" applyNumberFormat="1" applyFont="1" applyBorder="1"/>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vertical="center"/>
    </xf>
    <xf numFmtId="0" fontId="10" fillId="0" borderId="9" xfId="0" applyFont="1" applyBorder="1" applyAlignment="1">
      <alignment vertical="center"/>
    </xf>
    <xf numFmtId="0" fontId="9" fillId="0" borderId="36" xfId="0" applyFont="1" applyBorder="1"/>
    <xf numFmtId="0" fontId="9" fillId="0" borderId="37" xfId="0" applyFont="1" applyBorder="1"/>
    <xf numFmtId="0" fontId="9" fillId="0" borderId="38" xfId="0" applyFont="1" applyBorder="1"/>
    <xf numFmtId="0" fontId="9" fillId="0" borderId="40" xfId="0" applyFont="1" applyBorder="1"/>
    <xf numFmtId="0" fontId="9" fillId="0" borderId="41" xfId="0" applyFont="1" applyBorder="1"/>
    <xf numFmtId="0" fontId="9" fillId="0" borderId="43" xfId="0" applyFont="1" applyBorder="1"/>
    <xf numFmtId="0" fontId="2" fillId="0" borderId="0" xfId="1" applyAlignment="1" applyProtection="1"/>
    <xf numFmtId="0" fontId="24" fillId="2" borderId="0" xfId="0" applyFont="1" applyFill="1" applyAlignment="1">
      <alignment horizontal="left" vertical="center"/>
    </xf>
    <xf numFmtId="49" fontId="17" fillId="0" borderId="0" xfId="0" applyNumberFormat="1" applyFont="1"/>
    <xf numFmtId="0" fontId="29" fillId="2" borderId="0" xfId="0" applyFont="1" applyFill="1" applyAlignment="1">
      <alignment horizontal="center"/>
    </xf>
    <xf numFmtId="0" fontId="9" fillId="5" borderId="29" xfId="0" applyFont="1" applyFill="1" applyBorder="1" applyAlignment="1">
      <alignment horizontal="right"/>
    </xf>
    <xf numFmtId="0" fontId="9" fillId="5" borderId="33" xfId="0" applyFont="1" applyFill="1" applyBorder="1" applyAlignment="1">
      <alignment horizontal="right"/>
    </xf>
    <xf numFmtId="14" fontId="0" fillId="3" borderId="0" xfId="0" applyNumberFormat="1" applyFill="1"/>
    <xf numFmtId="0" fontId="0" fillId="2" borderId="3" xfId="0" applyFill="1" applyBorder="1" applyAlignment="1">
      <alignment vertical="center"/>
    </xf>
    <xf numFmtId="0" fontId="0" fillId="2" borderId="0" xfId="0" applyFill="1" applyAlignment="1">
      <alignment vertical="center"/>
    </xf>
    <xf numFmtId="0" fontId="10" fillId="3" borderId="10" xfId="0" applyFont="1" applyFill="1" applyBorder="1" applyAlignment="1">
      <alignment horizontal="center" textRotation="90" wrapText="1"/>
    </xf>
    <xf numFmtId="0" fontId="9" fillId="0" borderId="35" xfId="0" applyFont="1" applyBorder="1" applyProtection="1">
      <protection locked="0"/>
    </xf>
    <xf numFmtId="0" fontId="9" fillId="0" borderId="2" xfId="0" applyFont="1" applyBorder="1" applyProtection="1">
      <protection locked="0"/>
    </xf>
    <xf numFmtId="0" fontId="9" fillId="0" borderId="4" xfId="0" applyFont="1" applyBorder="1" applyProtection="1">
      <protection locked="0"/>
    </xf>
    <xf numFmtId="0" fontId="9" fillId="0" borderId="8" xfId="0" applyFont="1" applyBorder="1" applyProtection="1">
      <protection locked="0"/>
    </xf>
    <xf numFmtId="0" fontId="9" fillId="0" borderId="34" xfId="0" applyFont="1" applyBorder="1"/>
    <xf numFmtId="0" fontId="10" fillId="0" borderId="10" xfId="0" applyFont="1" applyBorder="1" applyAlignment="1">
      <alignment wrapText="1"/>
    </xf>
    <xf numFmtId="0" fontId="9" fillId="2" borderId="32" xfId="0" applyFont="1" applyFill="1" applyBorder="1" applyAlignment="1">
      <alignment vertical="center"/>
    </xf>
    <xf numFmtId="0" fontId="9" fillId="2" borderId="35" xfId="0" applyFont="1" applyFill="1" applyBorder="1" applyAlignment="1">
      <alignment vertical="center"/>
    </xf>
    <xf numFmtId="49" fontId="17" fillId="6" borderId="0" xfId="0" applyNumberFormat="1" applyFont="1" applyFill="1"/>
    <xf numFmtId="49" fontId="13" fillId="0" borderId="0" xfId="4" applyNumberFormat="1"/>
    <xf numFmtId="0" fontId="4" fillId="0" borderId="10" xfId="0" applyFont="1" applyBorder="1" applyAlignment="1">
      <alignment wrapText="1"/>
    </xf>
    <xf numFmtId="0" fontId="10" fillId="2" borderId="10" xfId="0" applyFont="1" applyFill="1" applyBorder="1" applyAlignment="1">
      <alignment wrapText="1"/>
    </xf>
    <xf numFmtId="0" fontId="14" fillId="0" borderId="0" xfId="0" applyFont="1"/>
    <xf numFmtId="0" fontId="10" fillId="0" borderId="0" xfId="0" applyFont="1"/>
    <xf numFmtId="0" fontId="9" fillId="0" borderId="18" xfId="0" applyFont="1" applyBorder="1"/>
    <xf numFmtId="49" fontId="17" fillId="4" borderId="55" xfId="0" applyNumberFormat="1" applyFont="1" applyFill="1" applyBorder="1"/>
    <xf numFmtId="49" fontId="17" fillId="0" borderId="55" xfId="0" applyNumberFormat="1" applyFont="1" applyBorder="1"/>
    <xf numFmtId="49" fontId="17" fillId="4" borderId="55" xfId="1" applyNumberFormat="1" applyFont="1" applyFill="1" applyBorder="1" applyAlignment="1" applyProtection="1"/>
    <xf numFmtId="0" fontId="9" fillId="0" borderId="0" xfId="0" applyFont="1" applyAlignment="1">
      <alignment horizontal="left"/>
    </xf>
    <xf numFmtId="0" fontId="22" fillId="2" borderId="6" xfId="0" applyFont="1" applyFill="1" applyBorder="1" applyAlignment="1">
      <alignment horizontal="center"/>
    </xf>
    <xf numFmtId="0" fontId="22" fillId="2" borderId="0" xfId="0" applyFont="1" applyFill="1" applyAlignment="1">
      <alignment horizontal="center"/>
    </xf>
    <xf numFmtId="0" fontId="22" fillId="2" borderId="8" xfId="0" applyFont="1" applyFill="1" applyBorder="1" applyAlignment="1">
      <alignment horizontal="center"/>
    </xf>
    <xf numFmtId="0" fontId="0" fillId="0" borderId="0" xfId="0" applyAlignment="1">
      <alignment horizontal="left" wrapText="1"/>
    </xf>
    <xf numFmtId="0" fontId="9" fillId="0" borderId="10" xfId="1" applyFont="1" applyBorder="1" applyAlignment="1" applyProtection="1">
      <alignment vertical="top" wrapText="1"/>
      <protection locked="0"/>
    </xf>
    <xf numFmtId="0" fontId="10" fillId="2" borderId="3" xfId="0" applyFont="1" applyFill="1" applyBorder="1" applyAlignment="1">
      <alignment vertical="center"/>
    </xf>
    <xf numFmtId="0" fontId="10" fillId="2" borderId="0" xfId="0" applyFont="1" applyFill="1"/>
    <xf numFmtId="0" fontId="9" fillId="0" borderId="17" xfId="0" applyFont="1" applyBorder="1"/>
    <xf numFmtId="0" fontId="9" fillId="0" borderId="13" xfId="0" applyFont="1" applyBorder="1"/>
    <xf numFmtId="0" fontId="10" fillId="0" borderId="14" xfId="0" applyFont="1" applyBorder="1"/>
    <xf numFmtId="0" fontId="9" fillId="0" borderId="16" xfId="0" applyFont="1" applyBorder="1"/>
    <xf numFmtId="0" fontId="9" fillId="0" borderId="19" xfId="0" applyFont="1" applyBorder="1"/>
    <xf numFmtId="0" fontId="9" fillId="0" borderId="20" xfId="0" applyFont="1" applyBorder="1"/>
    <xf numFmtId="0" fontId="9" fillId="0" borderId="21" xfId="0" applyFont="1" applyBorder="1"/>
    <xf numFmtId="0" fontId="5" fillId="6" borderId="55" xfId="0" applyFont="1" applyFill="1" applyBorder="1"/>
    <xf numFmtId="49" fontId="17" fillId="7" borderId="0" xfId="0" applyNumberFormat="1" applyFont="1" applyFill="1"/>
    <xf numFmtId="49" fontId="17" fillId="6" borderId="55" xfId="0" applyNumberFormat="1" applyFont="1" applyFill="1" applyBorder="1"/>
    <xf numFmtId="49" fontId="32" fillId="4" borderId="55" xfId="0" applyNumberFormat="1" applyFont="1" applyFill="1" applyBorder="1"/>
    <xf numFmtId="49" fontId="32" fillId="0" borderId="55" xfId="0" applyNumberFormat="1" applyFont="1" applyBorder="1"/>
    <xf numFmtId="49" fontId="0" fillId="0" borderId="55" xfId="0" applyNumberFormat="1" applyBorder="1"/>
    <xf numFmtId="49" fontId="17" fillId="7" borderId="55" xfId="0" applyNumberFormat="1" applyFont="1" applyFill="1" applyBorder="1"/>
    <xf numFmtId="49" fontId="32" fillId="4" borderId="57" xfId="0" applyNumberFormat="1" applyFont="1" applyFill="1" applyBorder="1"/>
    <xf numFmtId="49" fontId="32" fillId="0" borderId="57" xfId="0" applyNumberFormat="1" applyFont="1" applyBorder="1"/>
    <xf numFmtId="49" fontId="32" fillId="4" borderId="58" xfId="0" applyNumberFormat="1" applyFont="1" applyFill="1" applyBorder="1"/>
    <xf numFmtId="49" fontId="32" fillId="0" borderId="58" xfId="0" applyNumberFormat="1" applyFont="1" applyBorder="1"/>
    <xf numFmtId="49" fontId="1" fillId="0" borderId="55" xfId="0" applyNumberFormat="1" applyFont="1" applyBorder="1"/>
    <xf numFmtId="49" fontId="1" fillId="0" borderId="57" xfId="0" applyNumberFormat="1" applyFont="1" applyBorder="1"/>
    <xf numFmtId="49" fontId="1" fillId="4" borderId="57" xfId="0" applyNumberFormat="1" applyFont="1" applyFill="1" applyBorder="1"/>
    <xf numFmtId="0" fontId="9" fillId="5" borderId="34" xfId="0" applyFont="1" applyFill="1" applyBorder="1" applyAlignment="1">
      <alignment horizontal="center" wrapText="1"/>
    </xf>
    <xf numFmtId="0" fontId="9" fillId="0" borderId="5" xfId="0" applyFont="1" applyBorder="1" applyProtection="1">
      <protection locked="0"/>
    </xf>
    <xf numFmtId="0" fontId="9" fillId="0" borderId="30" xfId="0" applyFont="1" applyBorder="1" applyProtection="1">
      <protection locked="0"/>
    </xf>
    <xf numFmtId="0" fontId="9" fillId="0" borderId="6" xfId="0" applyFont="1" applyBorder="1" applyProtection="1">
      <protection locked="0"/>
    </xf>
    <xf numFmtId="0" fontId="10" fillId="3" borderId="29" xfId="0" applyFont="1" applyFill="1" applyBorder="1" applyAlignment="1">
      <alignment wrapText="1"/>
    </xf>
    <xf numFmtId="0" fontId="0" fillId="2" borderId="60" xfId="0" applyFill="1" applyBorder="1"/>
    <xf numFmtId="0" fontId="9" fillId="0" borderId="7" xfId="0" applyFont="1" applyBorder="1" applyProtection="1">
      <protection locked="0"/>
    </xf>
    <xf numFmtId="0" fontId="9" fillId="0" borderId="41" xfId="0" applyFont="1" applyBorder="1" applyProtection="1">
      <protection locked="0"/>
    </xf>
    <xf numFmtId="0" fontId="9" fillId="0" borderId="43" xfId="0" applyFont="1" applyBorder="1" applyProtection="1">
      <protection locked="0"/>
    </xf>
    <xf numFmtId="0" fontId="9" fillId="0" borderId="38" xfId="0" applyFont="1" applyBorder="1" applyProtection="1">
      <protection locked="0"/>
    </xf>
    <xf numFmtId="0" fontId="1" fillId="2" borderId="9" xfId="0" applyFont="1" applyFill="1" applyBorder="1"/>
    <xf numFmtId="0" fontId="1" fillId="2" borderId="6" xfId="0" applyFont="1" applyFill="1" applyBorder="1"/>
    <xf numFmtId="0" fontId="1" fillId="2" borderId="0" xfId="0" applyFont="1" applyFill="1"/>
    <xf numFmtId="0" fontId="1" fillId="2" borderId="8" xfId="0" applyFont="1" applyFill="1" applyBorder="1"/>
    <xf numFmtId="0" fontId="1" fillId="5" borderId="0" xfId="0" applyFont="1" applyFill="1" applyAlignment="1">
      <alignment horizontal="center"/>
    </xf>
    <xf numFmtId="0" fontId="1" fillId="2" borderId="8" xfId="0" applyFont="1" applyFill="1" applyBorder="1" applyProtection="1">
      <protection locked="0"/>
    </xf>
    <xf numFmtId="0" fontId="1" fillId="2" borderId="0" xfId="0" applyFont="1" applyFill="1" applyAlignment="1">
      <alignment wrapText="1"/>
    </xf>
    <xf numFmtId="0" fontId="1" fillId="5" borderId="33" xfId="0" applyFont="1" applyFill="1" applyBorder="1" applyAlignment="1">
      <alignment horizontal="right"/>
    </xf>
    <xf numFmtId="0" fontId="1" fillId="2" borderId="10" xfId="0" applyFont="1" applyFill="1" applyBorder="1" applyProtection="1">
      <protection locked="0"/>
    </xf>
    <xf numFmtId="0" fontId="1" fillId="2" borderId="10" xfId="0" applyFont="1" applyFill="1" applyBorder="1" applyAlignment="1">
      <alignment horizontal="left"/>
    </xf>
    <xf numFmtId="0" fontId="1" fillId="2" borderId="0" xfId="0" applyFont="1" applyFill="1" applyAlignment="1">
      <alignment horizontal="left"/>
    </xf>
    <xf numFmtId="49" fontId="17" fillId="4" borderId="54" xfId="0" applyNumberFormat="1" applyFont="1" applyFill="1" applyBorder="1"/>
    <xf numFmtId="49" fontId="17" fillId="4" borderId="0" xfId="0" applyNumberFormat="1" applyFont="1" applyFill="1"/>
    <xf numFmtId="49" fontId="17" fillId="4" borderId="57" xfId="0" applyNumberFormat="1" applyFont="1" applyFill="1" applyBorder="1"/>
    <xf numFmtId="49" fontId="17" fillId="0" borderId="57" xfId="0" applyNumberFormat="1" applyFont="1" applyBorder="1"/>
    <xf numFmtId="49" fontId="17" fillId="0" borderId="59" xfId="0" applyNumberFormat="1" applyFont="1" applyBorder="1"/>
    <xf numFmtId="49" fontId="1" fillId="0" borderId="54" xfId="0" applyNumberFormat="1" applyFont="1" applyBorder="1"/>
    <xf numFmtId="49" fontId="1" fillId="4" borderId="54" xfId="0" applyNumberFormat="1" applyFont="1" applyFill="1" applyBorder="1"/>
    <xf numFmtId="49" fontId="1" fillId="0" borderId="56" xfId="0" applyNumberFormat="1" applyFont="1" applyBorder="1"/>
    <xf numFmtId="49" fontId="1" fillId="4" borderId="56" xfId="0" applyNumberFormat="1" applyFont="1" applyFill="1" applyBorder="1"/>
    <xf numFmtId="49" fontId="1" fillId="7" borderId="0" xfId="0" applyNumberFormat="1" applyFont="1" applyFill="1"/>
    <xf numFmtId="49" fontId="1" fillId="4" borderId="0" xfId="0" applyNumberFormat="1" applyFont="1" applyFill="1"/>
    <xf numFmtId="49" fontId="1" fillId="4" borderId="55" xfId="0" applyNumberFormat="1" applyFont="1" applyFill="1" applyBorder="1"/>
    <xf numFmtId="49" fontId="1" fillId="6" borderId="54" xfId="0" applyNumberFormat="1" applyFont="1" applyFill="1" applyBorder="1"/>
    <xf numFmtId="49" fontId="1" fillId="0" borderId="0" xfId="0" applyNumberFormat="1" applyFont="1"/>
    <xf numFmtId="49" fontId="1" fillId="7" borderId="54" xfId="0" applyNumberFormat="1" applyFont="1" applyFill="1" applyBorder="1"/>
    <xf numFmtId="0" fontId="5" fillId="0" borderId="0" xfId="0" applyFont="1" applyAlignment="1">
      <alignment vertical="top" wrapText="1"/>
    </xf>
    <xf numFmtId="0" fontId="35" fillId="0" borderId="0" xfId="0" applyFont="1" applyAlignment="1">
      <alignment horizontal="center" vertical="center"/>
    </xf>
    <xf numFmtId="0" fontId="34" fillId="0" borderId="0" xfId="0" applyFont="1" applyAlignment="1">
      <alignment horizontal="center"/>
    </xf>
    <xf numFmtId="0" fontId="33" fillId="0" borderId="0" xfId="0" applyFont="1" applyAlignment="1">
      <alignment horizontal="center"/>
    </xf>
    <xf numFmtId="0" fontId="5" fillId="0" borderId="0" xfId="0" applyFont="1" applyAlignment="1">
      <alignment horizontal="left" wrapText="1"/>
    </xf>
    <xf numFmtId="0" fontId="0" fillId="0" borderId="0" xfId="0" applyAlignment="1">
      <alignment vertical="top" wrapText="1"/>
    </xf>
    <xf numFmtId="0" fontId="5" fillId="0" borderId="0" xfId="0" applyFont="1" applyAlignment="1">
      <alignment wrapText="1"/>
    </xf>
    <xf numFmtId="0" fontId="0" fillId="0" borderId="0" xfId="0" applyAlignment="1">
      <alignment vertical="top"/>
    </xf>
    <xf numFmtId="0" fontId="4" fillId="0" borderId="0" xfId="0" applyFont="1" applyAlignment="1">
      <alignment wrapText="1"/>
    </xf>
    <xf numFmtId="0" fontId="4" fillId="0" borderId="0" xfId="0" applyFont="1" applyAlignment="1">
      <alignment vertical="top" wrapText="1"/>
    </xf>
    <xf numFmtId="0" fontId="22" fillId="2" borderId="6" xfId="0" applyFont="1" applyFill="1" applyBorder="1" applyAlignment="1">
      <alignment horizontal="center"/>
    </xf>
    <xf numFmtId="0" fontId="22" fillId="2" borderId="0" xfId="0" applyFont="1" applyFill="1" applyAlignment="1">
      <alignment horizontal="center"/>
    </xf>
    <xf numFmtId="0" fontId="22" fillId="2" borderId="8" xfId="0" applyFont="1" applyFill="1" applyBorder="1" applyAlignment="1">
      <alignment horizontal="center"/>
    </xf>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9" xfId="0" applyFont="1" applyFill="1" applyBorder="1" applyAlignment="1">
      <alignment horizontal="center"/>
    </xf>
    <xf numFmtId="0" fontId="1" fillId="2" borderId="11" xfId="0" applyFont="1" applyFill="1" applyBorder="1" applyAlignment="1" applyProtection="1">
      <alignment horizontal="center"/>
      <protection locked="0"/>
    </xf>
    <xf numFmtId="0" fontId="1" fillId="2" borderId="12" xfId="0"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30" fillId="2" borderId="11" xfId="0" applyFont="1" applyFill="1" applyBorder="1" applyAlignment="1" applyProtection="1">
      <alignment horizontal="center"/>
      <protection locked="0"/>
    </xf>
    <xf numFmtId="0" fontId="30" fillId="2" borderId="12" xfId="0" applyFont="1" applyFill="1" applyBorder="1" applyAlignment="1" applyProtection="1">
      <alignment horizontal="center"/>
      <protection locked="0"/>
    </xf>
    <xf numFmtId="0" fontId="30" fillId="2" borderId="9" xfId="0" applyFont="1" applyFill="1" applyBorder="1" applyAlignment="1" applyProtection="1">
      <alignment horizontal="center"/>
      <protection locked="0"/>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9" xfId="0" applyFont="1" applyFill="1" applyBorder="1" applyAlignment="1">
      <alignment horizontal="center" vertical="center"/>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9" fillId="0" borderId="7" xfId="1" applyFont="1" applyBorder="1" applyAlignment="1" applyProtection="1">
      <alignment vertical="top" wrapText="1"/>
    </xf>
    <xf numFmtId="0" fontId="9" fillId="0" borderId="1" xfId="1" applyFont="1" applyBorder="1" applyAlignment="1" applyProtection="1">
      <alignment vertical="top" wrapText="1"/>
    </xf>
    <xf numFmtId="0" fontId="29" fillId="2" borderId="0" xfId="0" applyFont="1" applyFill="1" applyAlignment="1">
      <alignment horizontal="left" wrapText="1"/>
    </xf>
    <xf numFmtId="0" fontId="9" fillId="2" borderId="3" xfId="0" applyFont="1" applyFill="1" applyBorder="1" applyAlignment="1" applyProtection="1">
      <alignment horizontal="center"/>
      <protection locked="0"/>
    </xf>
    <xf numFmtId="0" fontId="9" fillId="2" borderId="4" xfId="0" applyFont="1" applyFill="1" applyBorder="1" applyAlignment="1" applyProtection="1">
      <alignment horizontal="center"/>
      <protection locked="0"/>
    </xf>
    <xf numFmtId="0" fontId="9" fillId="2" borderId="30" xfId="0" applyFont="1" applyFill="1" applyBorder="1" applyAlignment="1" applyProtection="1">
      <alignment horizontal="center"/>
      <protection locked="0"/>
    </xf>
    <xf numFmtId="0" fontId="9" fillId="2" borderId="32" xfId="0" applyFont="1" applyFill="1" applyBorder="1" applyAlignment="1" applyProtection="1">
      <alignment horizontal="center"/>
      <protection locked="0"/>
    </xf>
    <xf numFmtId="0" fontId="9" fillId="2" borderId="35" xfId="0" applyFont="1" applyFill="1" applyBorder="1" applyAlignment="1" applyProtection="1">
      <alignment horizontal="center"/>
      <protection locked="0"/>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9" xfId="0" applyFont="1" applyFill="1" applyBorder="1" applyAlignment="1">
      <alignment horizontal="center"/>
    </xf>
    <xf numFmtId="0" fontId="9" fillId="2" borderId="0" xfId="0" applyFont="1" applyFill="1" applyAlignment="1" applyProtection="1">
      <alignment horizontal="center"/>
      <protection locked="0"/>
    </xf>
    <xf numFmtId="0" fontId="9" fillId="2" borderId="8" xfId="0" applyFont="1" applyFill="1" applyBorder="1" applyAlignment="1" applyProtection="1">
      <alignment horizontal="center"/>
      <protection locked="0"/>
    </xf>
    <xf numFmtId="0" fontId="9" fillId="2" borderId="1" xfId="0" applyFont="1" applyFill="1" applyBorder="1" applyAlignment="1" applyProtection="1">
      <alignment horizontal="center"/>
      <protection locked="0"/>
    </xf>
    <xf numFmtId="0" fontId="9" fillId="2" borderId="2" xfId="0" applyFont="1" applyFill="1" applyBorder="1" applyAlignment="1" applyProtection="1">
      <alignment horizontal="center"/>
      <protection locked="0"/>
    </xf>
    <xf numFmtId="0" fontId="5" fillId="3" borderId="11" xfId="1" applyFont="1" applyFill="1" applyBorder="1" applyAlignment="1" applyProtection="1">
      <alignment horizontal="center"/>
      <protection locked="0"/>
    </xf>
    <xf numFmtId="0" fontId="5" fillId="3" borderId="12" xfId="1" applyFont="1" applyFill="1" applyBorder="1" applyAlignment="1" applyProtection="1">
      <alignment horizontal="center"/>
      <protection locked="0"/>
    </xf>
    <xf numFmtId="0" fontId="5" fillId="3" borderId="9" xfId="1" applyFont="1" applyFill="1" applyBorder="1" applyAlignment="1" applyProtection="1">
      <alignment horizontal="center"/>
      <protection locked="0"/>
    </xf>
    <xf numFmtId="0" fontId="8" fillId="3" borderId="11" xfId="0" applyFont="1" applyFill="1" applyBorder="1" applyAlignment="1">
      <alignment horizontal="center"/>
    </xf>
    <xf numFmtId="0" fontId="8" fillId="3" borderId="12" xfId="0" applyFont="1" applyFill="1" applyBorder="1" applyAlignment="1">
      <alignment horizontal="center"/>
    </xf>
    <xf numFmtId="0" fontId="8" fillId="3" borderId="9" xfId="0" applyFont="1"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9" fillId="0" borderId="40" xfId="0" applyFont="1" applyBorder="1" applyAlignment="1">
      <alignment horizontal="left"/>
    </xf>
    <xf numFmtId="0" fontId="9" fillId="0" borderId="44" xfId="0" applyFont="1" applyBorder="1" applyAlignment="1">
      <alignment horizontal="left"/>
    </xf>
    <xf numFmtId="0" fontId="9" fillId="0" borderId="42" xfId="0" applyFont="1" applyBorder="1" applyAlignment="1">
      <alignment horizontal="left"/>
    </xf>
    <xf numFmtId="0" fontId="9" fillId="2" borderId="11" xfId="1" applyFont="1" applyFill="1" applyBorder="1" applyAlignment="1" applyProtection="1">
      <alignment horizontal="center"/>
      <protection locked="0"/>
    </xf>
    <xf numFmtId="0" fontId="9" fillId="2" borderId="12" xfId="1" applyFont="1" applyFill="1" applyBorder="1" applyAlignment="1" applyProtection="1">
      <alignment horizontal="center"/>
      <protection locked="0"/>
    </xf>
    <xf numFmtId="0" fontId="9" fillId="2" borderId="9" xfId="1" applyFont="1" applyFill="1" applyBorder="1" applyAlignment="1" applyProtection="1">
      <alignment horizontal="center"/>
      <protection locked="0"/>
    </xf>
    <xf numFmtId="0" fontId="8" fillId="0" borderId="11" xfId="0" applyFont="1" applyBorder="1" applyAlignment="1">
      <alignment horizontal="center"/>
    </xf>
    <xf numFmtId="0" fontId="8" fillId="0" borderId="12" xfId="0" applyFont="1" applyBorder="1" applyAlignment="1">
      <alignment horizontal="center"/>
    </xf>
    <xf numFmtId="0" fontId="8" fillId="0" borderId="9" xfId="0" applyFont="1" applyBorder="1" applyAlignment="1">
      <alignment horizont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9"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4" fillId="0" borderId="11" xfId="0" applyFont="1" applyBorder="1" applyAlignment="1">
      <alignment horizontal="center"/>
    </xf>
    <xf numFmtId="0" fontId="4" fillId="0" borderId="9" xfId="0" applyFont="1" applyBorder="1" applyAlignment="1">
      <alignment horizontal="center"/>
    </xf>
    <xf numFmtId="0" fontId="9" fillId="0" borderId="16" xfId="0" quotePrefix="1" applyFont="1" applyBorder="1" applyAlignment="1">
      <alignment horizontal="left"/>
    </xf>
    <xf numFmtId="0" fontId="9" fillId="0" borderId="17" xfId="0" applyFont="1" applyBorder="1" applyAlignment="1">
      <alignment horizontal="left"/>
    </xf>
    <xf numFmtId="0" fontId="9" fillId="0" borderId="45" xfId="0" applyFont="1" applyBorder="1" applyAlignment="1">
      <alignment horizontal="left"/>
    </xf>
    <xf numFmtId="0" fontId="9" fillId="0" borderId="46" xfId="0" applyFont="1" applyBorder="1" applyAlignment="1">
      <alignment horizontal="left"/>
    </xf>
    <xf numFmtId="0" fontId="9" fillId="0" borderId="47" xfId="0" applyFont="1" applyBorder="1" applyAlignment="1">
      <alignment horizontal="left"/>
    </xf>
    <xf numFmtId="0" fontId="9" fillId="0" borderId="30" xfId="0" applyFont="1" applyBorder="1" applyAlignment="1">
      <alignment horizontal="left"/>
    </xf>
    <xf numFmtId="0" fontId="9" fillId="0" borderId="32" xfId="0" applyFont="1" applyBorder="1" applyAlignment="1">
      <alignment horizontal="left"/>
    </xf>
    <xf numFmtId="0" fontId="9" fillId="0" borderId="35" xfId="0" applyFont="1" applyBorder="1" applyAlignment="1">
      <alignment horizontal="left"/>
    </xf>
    <xf numFmtId="0" fontId="9" fillId="0" borderId="48" xfId="0" applyFont="1" applyBorder="1" applyAlignment="1">
      <alignment horizontal="left"/>
    </xf>
    <xf numFmtId="0" fontId="9" fillId="0" borderId="39" xfId="0" applyFont="1" applyBorder="1" applyAlignment="1">
      <alignment horizontal="left"/>
    </xf>
    <xf numFmtId="0" fontId="4" fillId="0" borderId="12" xfId="0" applyFont="1" applyBorder="1" applyAlignment="1">
      <alignment horizont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9" fillId="0" borderId="37" xfId="0" applyFont="1" applyBorder="1" applyAlignment="1">
      <alignment horizontal="left"/>
    </xf>
    <xf numFmtId="0" fontId="5" fillId="0" borderId="11" xfId="0" applyFont="1" applyBorder="1" applyAlignment="1" applyProtection="1">
      <alignment horizontal="center"/>
      <protection locked="0"/>
    </xf>
    <xf numFmtId="0" fontId="0" fillId="0" borderId="12" xfId="0" applyBorder="1" applyAlignment="1" applyProtection="1">
      <alignment horizontal="center"/>
      <protection locked="0"/>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9" fillId="0" borderId="5" xfId="0" applyFont="1" applyBorder="1" applyAlignment="1" applyProtection="1">
      <alignment horizontal="center" wrapText="1"/>
      <protection locked="0"/>
    </xf>
    <xf numFmtId="0" fontId="9" fillId="0" borderId="3" xfId="0" applyFont="1" applyBorder="1" applyAlignment="1" applyProtection="1">
      <alignment horizontal="center" wrapText="1"/>
      <protection locked="0"/>
    </xf>
    <xf numFmtId="0" fontId="9" fillId="0" borderId="4" xfId="0" applyFont="1" applyBorder="1" applyAlignment="1" applyProtection="1">
      <alignment horizontal="center" wrapText="1"/>
      <protection locked="0"/>
    </xf>
    <xf numFmtId="0" fontId="9" fillId="0" borderId="6" xfId="0" applyFont="1" applyBorder="1" applyAlignment="1" applyProtection="1">
      <alignment horizontal="center" wrapText="1"/>
      <protection locked="0"/>
    </xf>
    <xf numFmtId="0" fontId="9" fillId="0" borderId="0" xfId="0" applyFont="1" applyAlignment="1" applyProtection="1">
      <alignment horizontal="center" wrapText="1"/>
      <protection locked="0"/>
    </xf>
    <xf numFmtId="0" fontId="9" fillId="0" borderId="8" xfId="0" applyFont="1" applyBorder="1" applyAlignment="1" applyProtection="1">
      <alignment horizontal="center" wrapText="1"/>
      <protection locked="0"/>
    </xf>
    <xf numFmtId="0" fontId="9" fillId="0" borderId="7" xfId="0" applyFont="1" applyBorder="1" applyAlignment="1" applyProtection="1">
      <alignment horizontal="center" wrapText="1"/>
      <protection locked="0"/>
    </xf>
    <xf numFmtId="0" fontId="9" fillId="0" borderId="1" xfId="0" applyFont="1" applyBorder="1" applyAlignment="1" applyProtection="1">
      <alignment horizontal="center" wrapText="1"/>
      <protection locked="0"/>
    </xf>
    <xf numFmtId="0" fontId="9" fillId="0" borderId="2" xfId="0" applyFont="1" applyBorder="1" applyAlignment="1" applyProtection="1">
      <alignment horizontal="center" wrapText="1"/>
      <protection locked="0"/>
    </xf>
    <xf numFmtId="0" fontId="10" fillId="0" borderId="11" xfId="0" applyFont="1" applyBorder="1" applyAlignment="1">
      <alignment horizontal="center"/>
    </xf>
    <xf numFmtId="0" fontId="10" fillId="0" borderId="12" xfId="0" applyFont="1" applyBorder="1" applyAlignment="1">
      <alignment horizontal="center"/>
    </xf>
    <xf numFmtId="0" fontId="10" fillId="0" borderId="9" xfId="0" applyFont="1" applyBorder="1" applyAlignment="1">
      <alignment horizontal="center"/>
    </xf>
    <xf numFmtId="0" fontId="9" fillId="2" borderId="11" xfId="0" applyFont="1" applyFill="1" applyBorder="1" applyAlignment="1">
      <alignment horizontal="center"/>
    </xf>
    <xf numFmtId="0" fontId="9" fillId="2" borderId="12" xfId="0" applyFont="1" applyFill="1" applyBorder="1" applyAlignment="1">
      <alignment horizontal="center"/>
    </xf>
    <xf numFmtId="0" fontId="9" fillId="2" borderId="9" xfId="0" applyFont="1" applyFill="1" applyBorder="1" applyAlignment="1">
      <alignment horizontal="center"/>
    </xf>
    <xf numFmtId="0" fontId="10" fillId="2" borderId="29"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9" xfId="0" applyFont="1" applyFill="1" applyBorder="1" applyAlignment="1">
      <alignment horizontal="center" vertical="center"/>
    </xf>
    <xf numFmtId="0" fontId="9" fillId="2" borderId="11" xfId="0" applyFont="1" applyFill="1" applyBorder="1" applyAlignment="1" applyProtection="1">
      <alignment horizontal="center"/>
      <protection locked="0"/>
    </xf>
    <xf numFmtId="0" fontId="9" fillId="2" borderId="12" xfId="0" applyFont="1" applyFill="1" applyBorder="1" applyAlignment="1" applyProtection="1">
      <alignment horizontal="center"/>
      <protection locked="0"/>
    </xf>
    <xf numFmtId="0" fontId="9" fillId="2" borderId="9" xfId="0" applyFont="1" applyFill="1" applyBorder="1" applyAlignment="1" applyProtection="1">
      <alignment horizontal="center"/>
      <protection locked="0"/>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9" xfId="0" applyFont="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2" borderId="9" xfId="0" applyFont="1" applyFill="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9" xfId="0" applyFont="1" applyBorder="1" applyAlignment="1">
      <alignment horizontal="center"/>
    </xf>
    <xf numFmtId="0" fontId="10" fillId="0" borderId="7" xfId="0" applyFont="1" applyBorder="1" applyAlignment="1">
      <alignment horizontal="center"/>
    </xf>
    <xf numFmtId="0" fontId="10" fillId="0" borderId="2" xfId="0" applyFont="1" applyBorder="1" applyAlignment="1">
      <alignment horizontal="center"/>
    </xf>
    <xf numFmtId="0" fontId="9" fillId="0" borderId="1" xfId="0" applyFont="1" applyBorder="1" applyAlignment="1">
      <alignment horizontal="left"/>
    </xf>
    <xf numFmtId="0" fontId="9" fillId="0" borderId="2" xfId="0" applyFont="1" applyBorder="1" applyAlignment="1">
      <alignment horizontal="left"/>
    </xf>
    <xf numFmtId="0" fontId="10" fillId="0" borderId="14" xfId="0" applyFont="1" applyBorder="1" applyAlignment="1">
      <alignment horizontal="center"/>
    </xf>
    <xf numFmtId="0" fontId="10" fillId="0" borderId="15" xfId="0" applyFont="1" applyBorder="1" applyAlignment="1">
      <alignment horizontal="center"/>
    </xf>
    <xf numFmtId="0" fontId="31" fillId="0" borderId="11" xfId="0" applyFont="1" applyBorder="1" applyAlignment="1">
      <alignment horizontal="center"/>
    </xf>
    <xf numFmtId="0" fontId="31" fillId="0" borderId="12" xfId="0" applyFont="1" applyBorder="1" applyAlignment="1">
      <alignment horizontal="center"/>
    </xf>
    <xf numFmtId="0" fontId="31" fillId="0" borderId="9" xfId="0" applyFont="1" applyBorder="1" applyAlignment="1">
      <alignment horizontal="center"/>
    </xf>
    <xf numFmtId="0" fontId="9" fillId="0" borderId="3" xfId="0" applyFont="1" applyBorder="1" applyAlignment="1">
      <alignment horizontal="left"/>
    </xf>
    <xf numFmtId="0" fontId="9" fillId="0" borderId="4" xfId="0" applyFont="1" applyBorder="1" applyAlignment="1">
      <alignment horizontal="left"/>
    </xf>
    <xf numFmtId="0" fontId="9" fillId="0" borderId="8" xfId="0" applyFont="1" applyBorder="1" applyAlignment="1">
      <alignment horizontal="left"/>
    </xf>
    <xf numFmtId="0" fontId="10" fillId="0" borderId="5" xfId="0" applyFont="1" applyBorder="1" applyAlignment="1">
      <alignment horizontal="center"/>
    </xf>
    <xf numFmtId="0" fontId="10" fillId="0" borderId="3" xfId="0" applyFont="1" applyBorder="1" applyAlignment="1">
      <alignment horizontal="center"/>
    </xf>
    <xf numFmtId="0" fontId="10" fillId="0" borderId="6" xfId="0" applyFont="1" applyBorder="1" applyAlignment="1">
      <alignment horizontal="center"/>
    </xf>
    <xf numFmtId="0" fontId="10" fillId="0" borderId="0" xfId="0" applyFont="1" applyAlignment="1">
      <alignment horizontal="center"/>
    </xf>
    <xf numFmtId="0" fontId="10" fillId="0" borderId="1" xfId="0" applyFont="1" applyBorder="1" applyAlignment="1">
      <alignment horizontal="center"/>
    </xf>
    <xf numFmtId="0" fontId="24" fillId="0" borderId="30" xfId="0" applyFont="1" applyBorder="1" applyAlignment="1">
      <alignment horizontal="left" vertical="top" wrapText="1"/>
    </xf>
    <xf numFmtId="0" fontId="24" fillId="0" borderId="35" xfId="0" applyFont="1" applyBorder="1" applyAlignment="1">
      <alignment horizontal="left" vertical="top" wrapText="1"/>
    </xf>
    <xf numFmtId="0" fontId="9" fillId="0" borderId="37" xfId="0" applyFont="1" applyBorder="1" applyAlignment="1">
      <alignment horizontal="left" wrapText="1"/>
    </xf>
    <xf numFmtId="0" fontId="9" fillId="0" borderId="48" xfId="0" applyFont="1" applyBorder="1" applyAlignment="1">
      <alignment horizontal="left" wrapText="1"/>
    </xf>
    <xf numFmtId="0" fontId="9" fillId="0" borderId="39" xfId="0" applyFont="1" applyBorder="1" applyAlignment="1">
      <alignment horizontal="left" wrapText="1"/>
    </xf>
    <xf numFmtId="0" fontId="24" fillId="0" borderId="40" xfId="0" applyFont="1" applyBorder="1" applyAlignment="1">
      <alignment horizontal="left" vertical="top" wrapText="1"/>
    </xf>
    <xf numFmtId="0" fontId="24" fillId="0" borderId="42" xfId="0" applyFont="1" applyBorder="1" applyAlignment="1">
      <alignment horizontal="left" vertical="top" wrapText="1"/>
    </xf>
    <xf numFmtId="0" fontId="24" fillId="0" borderId="5" xfId="0" applyFont="1" applyBorder="1" applyAlignment="1">
      <alignment horizontal="left" vertical="top" wrapText="1"/>
    </xf>
    <xf numFmtId="0" fontId="24" fillId="0" borderId="4" xfId="0" applyFont="1" applyBorder="1" applyAlignment="1">
      <alignment horizontal="left" vertical="top" wrapText="1"/>
    </xf>
    <xf numFmtId="0" fontId="24" fillId="0" borderId="49" xfId="0" applyFont="1" applyBorder="1" applyAlignment="1">
      <alignment horizontal="left" vertical="top" wrapText="1"/>
    </xf>
    <xf numFmtId="0" fontId="24" fillId="0" borderId="15" xfId="0" applyFont="1" applyBorder="1" applyAlignment="1">
      <alignment horizontal="left" vertical="top" wrapText="1"/>
    </xf>
    <xf numFmtId="0" fontId="24" fillId="0" borderId="50" xfId="0" applyFont="1" applyBorder="1" applyAlignment="1">
      <alignment horizontal="left" vertical="top" wrapText="1"/>
    </xf>
    <xf numFmtId="0" fontId="24" fillId="0" borderId="21" xfId="0" applyFont="1" applyBorder="1" applyAlignment="1">
      <alignment horizontal="left" vertical="top" wrapText="1"/>
    </xf>
    <xf numFmtId="0" fontId="9" fillId="2" borderId="37" xfId="0" applyFont="1" applyFill="1" applyBorder="1" applyAlignment="1">
      <alignment horizontal="left" vertical="center" wrapText="1"/>
    </xf>
    <xf numFmtId="0" fontId="9" fillId="2" borderId="48"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24" fillId="0" borderId="16" xfId="0" applyFont="1" applyBorder="1" applyAlignment="1">
      <alignment horizontal="left" vertical="top" wrapText="1"/>
    </xf>
    <xf numFmtId="0" fontId="24" fillId="0" borderId="18" xfId="0" applyFont="1" applyBorder="1" applyAlignment="1">
      <alignment horizontal="left" vertical="top" wrapText="1"/>
    </xf>
    <xf numFmtId="0" fontId="22" fillId="0" borderId="5"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9" fillId="0" borderId="40" xfId="0" applyFont="1" applyBorder="1" applyAlignment="1">
      <alignment horizontal="left" wrapText="1"/>
    </xf>
    <xf numFmtId="0" fontId="9" fillId="0" borderId="44" xfId="0" applyFont="1" applyBorder="1" applyAlignment="1">
      <alignment horizontal="left" wrapText="1"/>
    </xf>
    <xf numFmtId="0" fontId="9" fillId="0" borderId="42" xfId="0" applyFont="1" applyBorder="1" applyAlignment="1">
      <alignment horizontal="left" wrapText="1"/>
    </xf>
    <xf numFmtId="0" fontId="24" fillId="0" borderId="37" xfId="0" applyFont="1" applyBorder="1" applyAlignment="1">
      <alignment horizontal="left" vertical="top" wrapText="1"/>
    </xf>
    <xf numFmtId="0" fontId="24" fillId="0" borderId="39" xfId="0" applyFont="1" applyBorder="1" applyAlignment="1">
      <alignment horizontal="left" vertical="top" wrapText="1"/>
    </xf>
    <xf numFmtId="0" fontId="24" fillId="0" borderId="46" xfId="0" applyFont="1" applyBorder="1" applyAlignment="1">
      <alignment horizontal="left" vertical="top" wrapText="1"/>
    </xf>
    <xf numFmtId="0" fontId="24" fillId="0" borderId="51" xfId="0" applyFont="1" applyBorder="1" applyAlignment="1">
      <alignment horizontal="left" vertical="top" wrapText="1"/>
    </xf>
    <xf numFmtId="0" fontId="12" fillId="0" borderId="29" xfId="0" applyFont="1" applyBorder="1" applyAlignment="1">
      <alignment horizontal="left" vertical="top" wrapText="1"/>
    </xf>
    <xf numFmtId="0" fontId="12" fillId="0" borderId="33" xfId="0" applyFont="1" applyBorder="1" applyAlignment="1">
      <alignment horizontal="left" vertical="top" wrapText="1"/>
    </xf>
    <xf numFmtId="0" fontId="12" fillId="0" borderId="8" xfId="0" applyFont="1" applyBorder="1" applyAlignment="1">
      <alignment horizontal="left" vertical="top" wrapText="1"/>
    </xf>
    <xf numFmtId="0" fontId="12" fillId="0" borderId="34" xfId="0" applyFont="1" applyBorder="1" applyAlignment="1">
      <alignment horizontal="left" vertical="top" wrapText="1"/>
    </xf>
    <xf numFmtId="0" fontId="24" fillId="0" borderId="52" xfId="0" applyFont="1" applyBorder="1" applyAlignment="1">
      <alignment horizontal="left" vertical="top" wrapText="1"/>
    </xf>
    <xf numFmtId="0" fontId="24" fillId="0" borderId="53" xfId="0" applyFont="1" applyBorder="1" applyAlignment="1">
      <alignment horizontal="left" vertical="top" wrapText="1"/>
    </xf>
    <xf numFmtId="0" fontId="24" fillId="0" borderId="1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9" fillId="0" borderId="5" xfId="0" applyFont="1" applyBorder="1" applyAlignment="1">
      <alignment horizont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6" xfId="0" applyFont="1" applyBorder="1" applyAlignment="1">
      <alignment horizontal="center" wrapText="1"/>
    </xf>
    <xf numFmtId="0" fontId="9" fillId="0" borderId="0" xfId="0" applyFont="1" applyAlignment="1">
      <alignment horizontal="center" wrapText="1"/>
    </xf>
    <xf numFmtId="0" fontId="9" fillId="0" borderId="8" xfId="0" applyFont="1" applyBorder="1" applyAlignment="1">
      <alignment horizontal="center" wrapText="1"/>
    </xf>
    <xf numFmtId="0" fontId="9" fillId="0" borderId="7" xfId="0" applyFont="1" applyBorder="1" applyAlignment="1">
      <alignment horizontal="center" wrapText="1"/>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40" xfId="0" quotePrefix="1" applyFont="1" applyBorder="1" applyAlignment="1">
      <alignment horizontal="left" wrapText="1"/>
    </xf>
    <xf numFmtId="0" fontId="9" fillId="2" borderId="30"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35" xfId="0" applyFont="1" applyFill="1" applyBorder="1" applyAlignment="1">
      <alignment horizontal="left" vertical="center" wrapText="1"/>
    </xf>
    <xf numFmtId="0" fontId="9" fillId="2" borderId="30" xfId="0" applyFont="1" applyFill="1" applyBorder="1" applyAlignment="1">
      <alignment horizontal="left" vertical="center"/>
    </xf>
    <xf numFmtId="0" fontId="9" fillId="2" borderId="32" xfId="0" applyFont="1" applyFill="1" applyBorder="1" applyAlignment="1">
      <alignment horizontal="left" vertical="center"/>
    </xf>
    <xf numFmtId="0" fontId="9" fillId="2" borderId="35" xfId="0" applyFont="1" applyFill="1" applyBorder="1" applyAlignment="1">
      <alignment horizontal="left" vertical="center"/>
    </xf>
    <xf numFmtId="0" fontId="9" fillId="2" borderId="40" xfId="0" applyFont="1" applyFill="1" applyBorder="1" applyAlignment="1">
      <alignment horizontal="left" vertical="center"/>
    </xf>
    <xf numFmtId="0" fontId="9" fillId="2" borderId="44" xfId="0" applyFont="1" applyFill="1" applyBorder="1" applyAlignment="1">
      <alignment horizontal="left" vertical="center"/>
    </xf>
    <xf numFmtId="0" fontId="9" fillId="2" borderId="42" xfId="0" applyFont="1" applyFill="1" applyBorder="1" applyAlignment="1">
      <alignment horizontal="left" vertical="center"/>
    </xf>
    <xf numFmtId="0" fontId="9" fillId="0" borderId="30" xfId="0" applyFont="1" applyBorder="1" applyAlignment="1">
      <alignment horizontal="left" vertical="center" wrapText="1"/>
    </xf>
    <xf numFmtId="0" fontId="9" fillId="0" borderId="32" xfId="0" applyFont="1" applyBorder="1" applyAlignment="1">
      <alignment horizontal="left" vertical="center" wrapText="1"/>
    </xf>
    <xf numFmtId="0" fontId="9" fillId="0" borderId="35" xfId="0" applyFont="1" applyBorder="1" applyAlignment="1">
      <alignment horizontal="left" vertical="center" wrapText="1"/>
    </xf>
    <xf numFmtId="0" fontId="9" fillId="2" borderId="40" xfId="0" applyFont="1" applyFill="1" applyBorder="1" applyAlignment="1">
      <alignment horizontal="left" vertical="center" wrapText="1"/>
    </xf>
    <xf numFmtId="0" fontId="9" fillId="2" borderId="44" xfId="0" applyFont="1" applyFill="1" applyBorder="1" applyAlignment="1">
      <alignment horizontal="left" vertical="center" wrapText="1"/>
    </xf>
    <xf numFmtId="0" fontId="9" fillId="2" borderId="42" xfId="0" applyFont="1" applyFill="1" applyBorder="1" applyAlignment="1">
      <alignment horizontal="left" vertical="center" wrapText="1"/>
    </xf>
    <xf numFmtId="0" fontId="9" fillId="0" borderId="48" xfId="0" applyFont="1" applyBorder="1" applyAlignment="1">
      <alignment horizontal="left" vertical="center"/>
    </xf>
    <xf numFmtId="0" fontId="9" fillId="0" borderId="39" xfId="0" applyFont="1" applyBorder="1" applyAlignment="1">
      <alignment horizontal="left" vertical="center"/>
    </xf>
    <xf numFmtId="0" fontId="0" fillId="0" borderId="0" xfId="0" applyAlignment="1">
      <alignment horizontal="left" wrapText="1"/>
    </xf>
    <xf numFmtId="0" fontId="4" fillId="2" borderId="12" xfId="0" applyFont="1" applyFill="1" applyBorder="1" applyAlignment="1">
      <alignment horizontal="left"/>
    </xf>
    <xf numFmtId="0" fontId="4" fillId="2" borderId="9" xfId="0" applyFont="1" applyFill="1" applyBorder="1" applyAlignment="1">
      <alignment horizontal="left"/>
    </xf>
    <xf numFmtId="0" fontId="4" fillId="2" borderId="11" xfId="0" applyFont="1" applyFill="1" applyBorder="1" applyAlignment="1">
      <alignment horizontal="right"/>
    </xf>
    <xf numFmtId="0" fontId="4" fillId="2" borderId="9" xfId="0" applyFont="1" applyFill="1" applyBorder="1" applyAlignment="1">
      <alignment horizontal="right"/>
    </xf>
    <xf numFmtId="0" fontId="0" fillId="2" borderId="11" xfId="0" applyFill="1" applyBorder="1" applyAlignment="1">
      <alignment horizontal="left"/>
    </xf>
    <xf numFmtId="0" fontId="0" fillId="2" borderId="12" xfId="0" applyFill="1" applyBorder="1" applyAlignment="1">
      <alignment horizontal="left"/>
    </xf>
    <xf numFmtId="0" fontId="0" fillId="2" borderId="9" xfId="0" applyFill="1" applyBorder="1" applyAlignment="1">
      <alignment horizontal="left"/>
    </xf>
    <xf numFmtId="0" fontId="0" fillId="0" borderId="0" xfId="0" applyAlignment="1"/>
  </cellXfs>
  <cellStyles count="5">
    <cellStyle name="Hyperlink" xfId="1" builtinId="8"/>
    <cellStyle name="Normal" xfId="0" builtinId="0"/>
    <cellStyle name="Normal 2" xfId="2" xr:uid="{00000000-0005-0000-0000-000002000000}"/>
    <cellStyle name="Normal 3" xfId="3" xr:uid="{00000000-0005-0000-0000-000003000000}"/>
    <cellStyle name="Normal 4" xfId="4" xr:uid="{00000000-0005-0000-0000-000004000000}"/>
  </cellStyles>
  <dxfs count="117">
    <dxf>
      <font>
        <color theme="0"/>
      </font>
      <fill>
        <patternFill>
          <bgColor theme="0" tint="-4.9989318521683403E-2"/>
        </patternFill>
      </fill>
    </dxf>
    <dxf>
      <font>
        <color theme="0"/>
      </font>
      <fill>
        <patternFill>
          <bgColor rgb="FFFF0000"/>
        </patternFill>
      </fill>
    </dxf>
    <dxf>
      <font>
        <color theme="0"/>
      </font>
      <fill>
        <patternFill>
          <bgColor rgb="FF00B050"/>
        </patternFill>
      </fill>
    </dxf>
    <dxf>
      <font>
        <color auto="1"/>
      </font>
      <fill>
        <patternFill>
          <bgColor rgb="FFFFC000"/>
        </patternFill>
      </fill>
    </dxf>
    <dxf>
      <font>
        <color theme="0"/>
      </font>
      <fill>
        <patternFill>
          <bgColor theme="9"/>
        </patternFill>
      </fill>
    </dxf>
    <dxf>
      <font>
        <color theme="0"/>
      </font>
      <fill>
        <patternFill>
          <bgColor rgb="FFFF0000"/>
        </patternFill>
      </fill>
    </dxf>
    <dxf>
      <font>
        <color theme="0"/>
      </font>
      <fill>
        <patternFill>
          <bgColor theme="9"/>
        </patternFill>
      </fill>
    </dxf>
    <dxf>
      <font>
        <color theme="0" tint="-4.9989318521683403E-2"/>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800" b="1" i="0" u="none" strike="noStrike" baseline="0">
                <a:solidFill>
                  <a:srgbClr val="000000"/>
                </a:solidFill>
                <a:latin typeface="Calibri"/>
                <a:ea typeface="Calibri"/>
                <a:cs typeface="Calibri"/>
              </a:defRPr>
            </a:pPr>
            <a:r>
              <a:rPr lang="en-US"/>
              <a:t>Gender</a:t>
            </a:r>
          </a:p>
        </c:rich>
      </c:tx>
      <c:overlay val="0"/>
    </c:title>
    <c:autoTitleDeleted val="0"/>
    <c:plotArea>
      <c:layout/>
      <c:pieChart>
        <c:varyColors val="1"/>
        <c:ser>
          <c:idx val="0"/>
          <c:order val="0"/>
          <c:dPt>
            <c:idx val="0"/>
            <c:bubble3D val="0"/>
            <c:extLst>
              <c:ext xmlns:c16="http://schemas.microsoft.com/office/drawing/2014/chart" uri="{C3380CC4-5D6E-409C-BE32-E72D297353CC}">
                <c16:uniqueId val="{00000000-9300-4EB8-B1C7-786DBF06E7CF}"/>
              </c:ext>
            </c:extLst>
          </c:dPt>
          <c:dPt>
            <c:idx val="1"/>
            <c:bubble3D val="0"/>
            <c:extLst>
              <c:ext xmlns:c16="http://schemas.microsoft.com/office/drawing/2014/chart" uri="{C3380CC4-5D6E-409C-BE32-E72D297353CC}">
                <c16:uniqueId val="{00000001-9300-4EB8-B1C7-786DBF06E7CF}"/>
              </c:ext>
            </c:extLst>
          </c:dPt>
          <c:dPt>
            <c:idx val="2"/>
            <c:bubble3D val="0"/>
            <c:extLst>
              <c:ext xmlns:c16="http://schemas.microsoft.com/office/drawing/2014/chart" uri="{C3380CC4-5D6E-409C-BE32-E72D297353CC}">
                <c16:uniqueId val="{00000002-9300-4EB8-B1C7-786DBF06E7CF}"/>
              </c:ext>
            </c:extLst>
          </c:dPt>
          <c:dPt>
            <c:idx val="3"/>
            <c:bubble3D val="0"/>
            <c:extLst>
              <c:ext xmlns:c16="http://schemas.microsoft.com/office/drawing/2014/chart" uri="{C3380CC4-5D6E-409C-BE32-E72D297353CC}">
                <c16:uniqueId val="{00000003-9300-4EB8-B1C7-786DBF06E7CF}"/>
              </c:ext>
            </c:extLst>
          </c:dPt>
          <c:dPt>
            <c:idx val="4"/>
            <c:bubble3D val="0"/>
            <c:extLst>
              <c:ext xmlns:c16="http://schemas.microsoft.com/office/drawing/2014/chart" uri="{C3380CC4-5D6E-409C-BE32-E72D297353CC}">
                <c16:uniqueId val="{00000004-9300-4EB8-B1C7-786DBF06E7CF}"/>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Calculations!$H$46:$H$50</c:f>
              <c:strCache>
                <c:ptCount val="5"/>
                <c:pt idx="0">
                  <c:v>Male</c:v>
                </c:pt>
                <c:pt idx="1">
                  <c:v>Female</c:v>
                </c:pt>
                <c:pt idx="2">
                  <c:v>Non-binary</c:v>
                </c:pt>
                <c:pt idx="3">
                  <c:v>Other</c:v>
                </c:pt>
                <c:pt idx="4">
                  <c:v>Prefer not to say</c:v>
                </c:pt>
              </c:strCache>
            </c:strRef>
          </c:cat>
          <c:val>
            <c:numRef>
              <c:f>Calculations!$I$46:$I$50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9300-4EB8-B1C7-786DBF06E7C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800" b="1" i="0" u="none" strike="noStrike" baseline="0">
                <a:solidFill>
                  <a:srgbClr val="000000"/>
                </a:solidFill>
                <a:latin typeface="Calibri"/>
                <a:ea typeface="Calibri"/>
                <a:cs typeface="Calibri"/>
              </a:defRPr>
            </a:pPr>
            <a:r>
              <a:rPr lang="en-US"/>
              <a:t>Age</a:t>
            </a:r>
          </a:p>
        </c:rich>
      </c:tx>
      <c:overlay val="0"/>
    </c:title>
    <c:autoTitleDeleted val="0"/>
    <c:plotArea>
      <c:layout/>
      <c:pieChart>
        <c:varyColors val="1"/>
        <c:ser>
          <c:idx val="0"/>
          <c:order val="0"/>
          <c:dPt>
            <c:idx val="0"/>
            <c:bubble3D val="0"/>
            <c:extLst>
              <c:ext xmlns:c16="http://schemas.microsoft.com/office/drawing/2014/chart" uri="{C3380CC4-5D6E-409C-BE32-E72D297353CC}">
                <c16:uniqueId val="{00000000-D567-41C1-9E95-7C95F47AAA18}"/>
              </c:ext>
            </c:extLst>
          </c:dPt>
          <c:dPt>
            <c:idx val="1"/>
            <c:bubble3D val="0"/>
            <c:extLst>
              <c:ext xmlns:c16="http://schemas.microsoft.com/office/drawing/2014/chart" uri="{C3380CC4-5D6E-409C-BE32-E72D297353CC}">
                <c16:uniqueId val="{00000001-D567-41C1-9E95-7C95F47AAA18}"/>
              </c:ext>
            </c:extLst>
          </c:dPt>
          <c:dPt>
            <c:idx val="2"/>
            <c:bubble3D val="0"/>
            <c:extLst>
              <c:ext xmlns:c16="http://schemas.microsoft.com/office/drawing/2014/chart" uri="{C3380CC4-5D6E-409C-BE32-E72D297353CC}">
                <c16:uniqueId val="{00000002-D567-41C1-9E95-7C95F47AAA18}"/>
              </c:ext>
            </c:extLst>
          </c:dPt>
          <c:dPt>
            <c:idx val="3"/>
            <c:bubble3D val="0"/>
            <c:extLst>
              <c:ext xmlns:c16="http://schemas.microsoft.com/office/drawing/2014/chart" uri="{C3380CC4-5D6E-409C-BE32-E72D297353CC}">
                <c16:uniqueId val="{00000003-D567-41C1-9E95-7C95F47AAA18}"/>
              </c:ext>
            </c:extLst>
          </c:dPt>
          <c:dPt>
            <c:idx val="4"/>
            <c:bubble3D val="0"/>
            <c:extLst>
              <c:ext xmlns:c16="http://schemas.microsoft.com/office/drawing/2014/chart" uri="{C3380CC4-5D6E-409C-BE32-E72D297353CC}">
                <c16:uniqueId val="{00000004-D567-41C1-9E95-7C95F47AAA18}"/>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Calculations!$C$47:$C$51</c:f>
              <c:strCache>
                <c:ptCount val="5"/>
                <c:pt idx="0">
                  <c:v>Aged 10 and under</c:v>
                </c:pt>
                <c:pt idx="1">
                  <c:v>Aged 11</c:v>
                </c:pt>
                <c:pt idx="2">
                  <c:v>Aged 12</c:v>
                </c:pt>
                <c:pt idx="3">
                  <c:v>Aged 13</c:v>
                </c:pt>
                <c:pt idx="4">
                  <c:v>Aged 14 and over</c:v>
                </c:pt>
              </c:strCache>
            </c:strRef>
          </c:cat>
          <c:val>
            <c:numRef>
              <c:f>Calculations!$D$47:$D$51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D567-41C1-9E95-7C95F47AAA1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800" b="1" i="0" u="none" strike="noStrike" baseline="0">
                <a:solidFill>
                  <a:srgbClr val="000000"/>
                </a:solidFill>
                <a:latin typeface="Calibri"/>
                <a:ea typeface="Calibri"/>
                <a:cs typeface="Calibri"/>
              </a:defRPr>
            </a:pPr>
            <a:r>
              <a:rPr lang="en-US"/>
              <a:t>Ethnicity</a:t>
            </a:r>
          </a:p>
        </c:rich>
      </c:tx>
      <c:overlay val="0"/>
    </c:title>
    <c:autoTitleDeleted val="0"/>
    <c:plotArea>
      <c:layout/>
      <c:pieChart>
        <c:varyColors val="1"/>
        <c:ser>
          <c:idx val="0"/>
          <c:order val="0"/>
          <c:dPt>
            <c:idx val="0"/>
            <c:bubble3D val="0"/>
            <c:extLst>
              <c:ext xmlns:c16="http://schemas.microsoft.com/office/drawing/2014/chart" uri="{C3380CC4-5D6E-409C-BE32-E72D297353CC}">
                <c16:uniqueId val="{00000000-34A5-4137-8115-C27A7B747728}"/>
              </c:ext>
            </c:extLst>
          </c:dPt>
          <c:dPt>
            <c:idx val="1"/>
            <c:bubble3D val="0"/>
            <c:extLst>
              <c:ext xmlns:c16="http://schemas.microsoft.com/office/drawing/2014/chart" uri="{C3380CC4-5D6E-409C-BE32-E72D297353CC}">
                <c16:uniqueId val="{00000001-34A5-4137-8115-C27A7B747728}"/>
              </c:ext>
            </c:extLst>
          </c:dPt>
          <c:dPt>
            <c:idx val="2"/>
            <c:bubble3D val="0"/>
            <c:extLst>
              <c:ext xmlns:c16="http://schemas.microsoft.com/office/drawing/2014/chart" uri="{C3380CC4-5D6E-409C-BE32-E72D297353CC}">
                <c16:uniqueId val="{00000002-34A5-4137-8115-C27A7B747728}"/>
              </c:ext>
            </c:extLst>
          </c:dPt>
          <c:dPt>
            <c:idx val="3"/>
            <c:bubble3D val="0"/>
            <c:extLst>
              <c:ext xmlns:c16="http://schemas.microsoft.com/office/drawing/2014/chart" uri="{C3380CC4-5D6E-409C-BE32-E72D297353CC}">
                <c16:uniqueId val="{00000003-34A5-4137-8115-C27A7B747728}"/>
              </c:ext>
            </c:extLst>
          </c:dPt>
          <c:dPt>
            <c:idx val="4"/>
            <c:bubble3D val="0"/>
            <c:extLst>
              <c:ext xmlns:c16="http://schemas.microsoft.com/office/drawing/2014/chart" uri="{C3380CC4-5D6E-409C-BE32-E72D297353CC}">
                <c16:uniqueId val="{00000004-34A5-4137-8115-C27A7B747728}"/>
              </c:ext>
            </c:extLst>
          </c:dPt>
          <c:dPt>
            <c:idx val="5"/>
            <c:bubble3D val="0"/>
            <c:extLst>
              <c:ext xmlns:c16="http://schemas.microsoft.com/office/drawing/2014/chart" uri="{C3380CC4-5D6E-409C-BE32-E72D297353CC}">
                <c16:uniqueId val="{00000005-34A5-4137-8115-C27A7B747728}"/>
              </c:ext>
            </c:extLst>
          </c:dPt>
          <c:dPt>
            <c:idx val="6"/>
            <c:bubble3D val="0"/>
            <c:extLst>
              <c:ext xmlns:c16="http://schemas.microsoft.com/office/drawing/2014/chart" uri="{C3380CC4-5D6E-409C-BE32-E72D297353CC}">
                <c16:uniqueId val="{00000006-34A5-4137-8115-C27A7B747728}"/>
              </c:ext>
            </c:extLst>
          </c:dPt>
          <c:dPt>
            <c:idx val="7"/>
            <c:bubble3D val="0"/>
            <c:extLst>
              <c:ext xmlns:c16="http://schemas.microsoft.com/office/drawing/2014/chart" uri="{C3380CC4-5D6E-409C-BE32-E72D297353CC}">
                <c16:uniqueId val="{00000007-34A5-4137-8115-C27A7B747728}"/>
              </c:ext>
            </c:extLst>
          </c:dPt>
          <c:dPt>
            <c:idx val="8"/>
            <c:bubble3D val="0"/>
            <c:extLst>
              <c:ext xmlns:c16="http://schemas.microsoft.com/office/drawing/2014/chart" uri="{C3380CC4-5D6E-409C-BE32-E72D297353CC}">
                <c16:uniqueId val="{00000008-34A5-4137-8115-C27A7B747728}"/>
              </c:ext>
            </c:extLst>
          </c:dPt>
          <c:dPt>
            <c:idx val="9"/>
            <c:bubble3D val="0"/>
            <c:extLst>
              <c:ext xmlns:c16="http://schemas.microsoft.com/office/drawing/2014/chart" uri="{C3380CC4-5D6E-409C-BE32-E72D297353CC}">
                <c16:uniqueId val="{00000009-34A5-4137-8115-C27A7B747728}"/>
              </c:ext>
            </c:extLst>
          </c:dPt>
          <c:dPt>
            <c:idx val="10"/>
            <c:bubble3D val="0"/>
            <c:extLst>
              <c:ext xmlns:c16="http://schemas.microsoft.com/office/drawing/2014/chart" uri="{C3380CC4-5D6E-409C-BE32-E72D297353CC}">
                <c16:uniqueId val="{0000000A-34A5-4137-8115-C27A7B747728}"/>
              </c:ext>
            </c:extLst>
          </c:dPt>
          <c:dPt>
            <c:idx val="11"/>
            <c:bubble3D val="0"/>
            <c:extLst>
              <c:ext xmlns:c16="http://schemas.microsoft.com/office/drawing/2014/chart" uri="{C3380CC4-5D6E-409C-BE32-E72D297353CC}">
                <c16:uniqueId val="{0000000B-34A5-4137-8115-C27A7B747728}"/>
              </c:ext>
            </c:extLst>
          </c:dPt>
          <c:dPt>
            <c:idx val="12"/>
            <c:bubble3D val="0"/>
            <c:extLst>
              <c:ext xmlns:c16="http://schemas.microsoft.com/office/drawing/2014/chart" uri="{C3380CC4-5D6E-409C-BE32-E72D297353CC}">
                <c16:uniqueId val="{0000000C-34A5-4137-8115-C27A7B747728}"/>
              </c:ext>
            </c:extLst>
          </c:dPt>
          <c:dPt>
            <c:idx val="13"/>
            <c:bubble3D val="0"/>
            <c:extLst>
              <c:ext xmlns:c16="http://schemas.microsoft.com/office/drawing/2014/chart" uri="{C3380CC4-5D6E-409C-BE32-E72D297353CC}">
                <c16:uniqueId val="{0000000D-34A5-4137-8115-C27A7B747728}"/>
              </c:ext>
            </c:extLst>
          </c:dPt>
          <c:dPt>
            <c:idx val="14"/>
            <c:bubble3D val="0"/>
            <c:extLst>
              <c:ext xmlns:c16="http://schemas.microsoft.com/office/drawing/2014/chart" uri="{C3380CC4-5D6E-409C-BE32-E72D297353CC}">
                <c16:uniqueId val="{0000000E-34A5-4137-8115-C27A7B747728}"/>
              </c:ext>
            </c:extLst>
          </c:dPt>
          <c:dPt>
            <c:idx val="15"/>
            <c:bubble3D val="0"/>
            <c:extLst>
              <c:ext xmlns:c16="http://schemas.microsoft.com/office/drawing/2014/chart" uri="{C3380CC4-5D6E-409C-BE32-E72D297353CC}">
                <c16:uniqueId val="{0000000F-34A5-4137-8115-C27A7B747728}"/>
              </c:ext>
            </c:extLst>
          </c:dPt>
          <c:dPt>
            <c:idx val="16"/>
            <c:bubble3D val="0"/>
            <c:extLst>
              <c:ext xmlns:c16="http://schemas.microsoft.com/office/drawing/2014/chart" uri="{C3380CC4-5D6E-409C-BE32-E72D297353CC}">
                <c16:uniqueId val="{00000010-34A5-4137-8115-C27A7B747728}"/>
              </c:ext>
            </c:extLst>
          </c:dPt>
          <c:dPt>
            <c:idx val="17"/>
            <c:bubble3D val="0"/>
            <c:extLst>
              <c:ext xmlns:c16="http://schemas.microsoft.com/office/drawing/2014/chart" uri="{C3380CC4-5D6E-409C-BE32-E72D297353CC}">
                <c16:uniqueId val="{00000011-34A5-4137-8115-C27A7B747728}"/>
              </c:ext>
            </c:extLst>
          </c:dPt>
          <c:dLbls>
            <c:dLbl>
              <c:idx val="5"/>
              <c:layout>
                <c:manualLayout>
                  <c:x val="-2.2153543307086614E-2"/>
                  <c:y val="-3.9027413240011667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4A5-4137-8115-C27A7B747728}"/>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Calculations!$M$46:$M$63</c:f>
              <c:strCache>
                <c:ptCount val="18"/>
                <c:pt idx="0">
                  <c:v>British</c:v>
                </c:pt>
                <c:pt idx="1">
                  <c:v>Irish</c:v>
                </c:pt>
                <c:pt idx="2">
                  <c:v>Other White Background</c:v>
                </c:pt>
                <c:pt idx="3">
                  <c:v>White &amp; Black Caribbean</c:v>
                </c:pt>
                <c:pt idx="4">
                  <c:v>White and Black African</c:v>
                </c:pt>
                <c:pt idx="5">
                  <c:v>White and Asian</c:v>
                </c:pt>
                <c:pt idx="6">
                  <c:v>Other Mixed Background</c:v>
                </c:pt>
                <c:pt idx="7">
                  <c:v>Indian</c:v>
                </c:pt>
                <c:pt idx="8">
                  <c:v>Pakistani</c:v>
                </c:pt>
                <c:pt idx="9">
                  <c:v>Bangladeshi</c:v>
                </c:pt>
                <c:pt idx="10">
                  <c:v>Other Asian Background</c:v>
                </c:pt>
                <c:pt idx="11">
                  <c:v>Caribbean</c:v>
                </c:pt>
                <c:pt idx="12">
                  <c:v>African</c:v>
                </c:pt>
                <c:pt idx="13">
                  <c:v>Other Black background</c:v>
                </c:pt>
                <c:pt idx="14">
                  <c:v>Chinese</c:v>
                </c:pt>
                <c:pt idx="15">
                  <c:v>Other ethnic group</c:v>
                </c:pt>
                <c:pt idx="16">
                  <c:v>Prefer not to say</c:v>
                </c:pt>
                <c:pt idx="17">
                  <c:v>Don't Know</c:v>
                </c:pt>
              </c:strCache>
            </c:strRef>
          </c:cat>
          <c:val>
            <c:numRef>
              <c:f>Calculations!$N$46:$N$63</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2-34A5-4137-8115-C27A7B74772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800" b="1" i="0" u="none" strike="noStrike" baseline="0">
                <a:solidFill>
                  <a:srgbClr val="000000"/>
                </a:solidFill>
                <a:latin typeface="Calibri"/>
                <a:ea typeface="Calibri"/>
                <a:cs typeface="Calibri"/>
              </a:defRPr>
            </a:pPr>
            <a:r>
              <a:rPr lang="en-US"/>
              <a:t>Disability</a:t>
            </a:r>
          </a:p>
        </c:rich>
      </c:tx>
      <c:overlay val="0"/>
    </c:title>
    <c:autoTitleDeleted val="0"/>
    <c:plotArea>
      <c:layout/>
      <c:pieChart>
        <c:varyColors val="1"/>
        <c:ser>
          <c:idx val="0"/>
          <c:order val="0"/>
          <c:dPt>
            <c:idx val="0"/>
            <c:bubble3D val="0"/>
            <c:extLst>
              <c:ext xmlns:c16="http://schemas.microsoft.com/office/drawing/2014/chart" uri="{C3380CC4-5D6E-409C-BE32-E72D297353CC}">
                <c16:uniqueId val="{00000000-362B-44BD-A7E5-53F4F41B86AB}"/>
              </c:ext>
            </c:extLst>
          </c:dPt>
          <c:dPt>
            <c:idx val="1"/>
            <c:bubble3D val="0"/>
            <c:extLst>
              <c:ext xmlns:c16="http://schemas.microsoft.com/office/drawing/2014/chart" uri="{C3380CC4-5D6E-409C-BE32-E72D297353CC}">
                <c16:uniqueId val="{00000001-362B-44BD-A7E5-53F4F41B86AB}"/>
              </c:ext>
            </c:extLst>
          </c:dPt>
          <c:dPt>
            <c:idx val="2"/>
            <c:bubble3D val="0"/>
            <c:extLst>
              <c:ext xmlns:c16="http://schemas.microsoft.com/office/drawing/2014/chart" uri="{C3380CC4-5D6E-409C-BE32-E72D297353CC}">
                <c16:uniqueId val="{00000002-362B-44BD-A7E5-53F4F41B86AB}"/>
              </c:ext>
            </c:extLst>
          </c:dPt>
          <c:dPt>
            <c:idx val="3"/>
            <c:bubble3D val="0"/>
            <c:extLst>
              <c:ext xmlns:c16="http://schemas.microsoft.com/office/drawing/2014/chart" uri="{C3380CC4-5D6E-409C-BE32-E72D297353CC}">
                <c16:uniqueId val="{00000003-362B-44BD-A7E5-53F4F41B86AB}"/>
              </c:ext>
            </c:extLst>
          </c:dPt>
          <c:dPt>
            <c:idx val="4"/>
            <c:bubble3D val="0"/>
            <c:extLst>
              <c:ext xmlns:c16="http://schemas.microsoft.com/office/drawing/2014/chart" uri="{C3380CC4-5D6E-409C-BE32-E72D297353CC}">
                <c16:uniqueId val="{00000004-362B-44BD-A7E5-53F4F41B86AB}"/>
              </c:ext>
            </c:extLst>
          </c:dPt>
          <c:dPt>
            <c:idx val="5"/>
            <c:bubble3D val="0"/>
            <c:extLst>
              <c:ext xmlns:c16="http://schemas.microsoft.com/office/drawing/2014/chart" uri="{C3380CC4-5D6E-409C-BE32-E72D297353CC}">
                <c16:uniqueId val="{00000005-362B-44BD-A7E5-53F4F41B86AB}"/>
              </c:ext>
            </c:extLst>
          </c:dPt>
          <c:dPt>
            <c:idx val="6"/>
            <c:bubble3D val="0"/>
            <c:extLst>
              <c:ext xmlns:c16="http://schemas.microsoft.com/office/drawing/2014/chart" uri="{C3380CC4-5D6E-409C-BE32-E72D297353CC}">
                <c16:uniqueId val="{00000006-362B-44BD-A7E5-53F4F41B86AB}"/>
              </c:ext>
            </c:extLst>
          </c:dPt>
          <c:dPt>
            <c:idx val="7"/>
            <c:bubble3D val="0"/>
            <c:extLst>
              <c:ext xmlns:c16="http://schemas.microsoft.com/office/drawing/2014/chart" uri="{C3380CC4-5D6E-409C-BE32-E72D297353CC}">
                <c16:uniqueId val="{00000007-362B-44BD-A7E5-53F4F41B86AB}"/>
              </c:ext>
            </c:extLst>
          </c:dPt>
          <c:dPt>
            <c:idx val="8"/>
            <c:bubble3D val="0"/>
            <c:extLst>
              <c:ext xmlns:c16="http://schemas.microsoft.com/office/drawing/2014/chart" uri="{C3380CC4-5D6E-409C-BE32-E72D297353CC}">
                <c16:uniqueId val="{00000008-362B-44BD-A7E5-53F4F41B86AB}"/>
              </c:ext>
            </c:extLst>
          </c:dPt>
          <c:dPt>
            <c:idx val="9"/>
            <c:bubble3D val="0"/>
            <c:extLst>
              <c:ext xmlns:c16="http://schemas.microsoft.com/office/drawing/2014/chart" uri="{C3380CC4-5D6E-409C-BE32-E72D297353CC}">
                <c16:uniqueId val="{00000009-362B-44BD-A7E5-53F4F41B86AB}"/>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Calculations!$R$46:$R$55</c:f>
              <c:strCache>
                <c:ptCount val="10"/>
                <c:pt idx="0">
                  <c:v>No Disability</c:v>
                </c:pt>
                <c:pt idx="1">
                  <c:v>Visual</c:v>
                </c:pt>
                <c:pt idx="2">
                  <c:v>Auditory</c:v>
                </c:pt>
                <c:pt idx="3">
                  <c:v>Speech</c:v>
                </c:pt>
                <c:pt idx="4">
                  <c:v>Mobility</c:v>
                </c:pt>
                <c:pt idx="5">
                  <c:v>Dyslexic</c:v>
                </c:pt>
                <c:pt idx="6">
                  <c:v>Other</c:v>
                </c:pt>
                <c:pt idx="7">
                  <c:v>Combination</c:v>
                </c:pt>
                <c:pt idx="8">
                  <c:v>Prefers not to say</c:v>
                </c:pt>
                <c:pt idx="9">
                  <c:v>Don't Know</c:v>
                </c:pt>
              </c:strCache>
            </c:strRef>
          </c:cat>
          <c:val>
            <c:numRef>
              <c:f>Calculations!$S$46:$S$55</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362B-44BD-A7E5-53F4F41B86A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Experiences, Outcomes and Impact</a:t>
            </a:r>
          </a:p>
        </c:rich>
      </c:tx>
      <c:overlay val="0"/>
    </c:title>
    <c:autoTitleDeleted val="0"/>
    <c:view3D>
      <c:rotX val="15"/>
      <c:rotY val="30"/>
      <c:depthPercent val="100"/>
      <c:rAngAx val="0"/>
    </c:view3D>
    <c:floor>
      <c:thickness val="0"/>
    </c:floor>
    <c:sideWall>
      <c:thickness val="0"/>
    </c:sideWall>
    <c:backWall>
      <c:thickness val="0"/>
    </c:backWall>
    <c:plotArea>
      <c:layout/>
      <c:bar3DChart>
        <c:barDir val="col"/>
        <c:grouping val="standard"/>
        <c:varyColors val="0"/>
        <c:ser>
          <c:idx val="0"/>
          <c:order val="0"/>
          <c:tx>
            <c:strRef>
              <c:f>Calculations!$B$88</c:f>
              <c:strCache>
                <c:ptCount val="1"/>
                <c:pt idx="0">
                  <c:v>Having a positive view of myself</c:v>
                </c:pt>
              </c:strCache>
            </c:strRef>
          </c:tx>
          <c:invertIfNegative val="0"/>
          <c:cat>
            <c:strRef>
              <c:f>Calculations!$A$89:$A$92</c:f>
              <c:strCache>
                <c:ptCount val="4"/>
                <c:pt idx="0">
                  <c:v>A lot</c:v>
                </c:pt>
                <c:pt idx="1">
                  <c:v>A little</c:v>
                </c:pt>
                <c:pt idx="2">
                  <c:v>The same</c:v>
                </c:pt>
                <c:pt idx="3">
                  <c:v>Worse</c:v>
                </c:pt>
              </c:strCache>
            </c:strRef>
          </c:cat>
          <c:val>
            <c:numRef>
              <c:f>Calculations!$B$89:$B$92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A7A-4412-8157-BBE9AB958464}"/>
            </c:ext>
          </c:extLst>
        </c:ser>
        <c:ser>
          <c:idx val="1"/>
          <c:order val="1"/>
          <c:tx>
            <c:strRef>
              <c:f>Calculations!$C$88</c:f>
              <c:strCache>
                <c:ptCount val="1"/>
                <c:pt idx="0">
                  <c:v>Solving problems and making decisions</c:v>
                </c:pt>
              </c:strCache>
            </c:strRef>
          </c:tx>
          <c:invertIfNegative val="0"/>
          <c:cat>
            <c:strRef>
              <c:f>Calculations!$A$89:$A$92</c:f>
              <c:strCache>
                <c:ptCount val="4"/>
                <c:pt idx="0">
                  <c:v>A lot</c:v>
                </c:pt>
                <c:pt idx="1">
                  <c:v>A little</c:v>
                </c:pt>
                <c:pt idx="2">
                  <c:v>The same</c:v>
                </c:pt>
                <c:pt idx="3">
                  <c:v>Worse</c:v>
                </c:pt>
              </c:strCache>
            </c:strRef>
          </c:cat>
          <c:val>
            <c:numRef>
              <c:f>Calculations!$C$89:$C$92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6A7A-4412-8157-BBE9AB958464}"/>
            </c:ext>
          </c:extLst>
        </c:ser>
        <c:ser>
          <c:idx val="2"/>
          <c:order val="2"/>
          <c:tx>
            <c:strRef>
              <c:f>Calculations!$D$88</c:f>
              <c:strCache>
                <c:ptCount val="1"/>
                <c:pt idx="0">
                  <c:v>Working with others to achieve a task</c:v>
                </c:pt>
              </c:strCache>
            </c:strRef>
          </c:tx>
          <c:invertIfNegative val="0"/>
          <c:cat>
            <c:strRef>
              <c:f>Calculations!$A$89:$A$92</c:f>
              <c:strCache>
                <c:ptCount val="4"/>
                <c:pt idx="0">
                  <c:v>A lot</c:v>
                </c:pt>
                <c:pt idx="1">
                  <c:v>A little</c:v>
                </c:pt>
                <c:pt idx="2">
                  <c:v>The same</c:v>
                </c:pt>
                <c:pt idx="3">
                  <c:v>Worse</c:v>
                </c:pt>
              </c:strCache>
            </c:strRef>
          </c:cat>
          <c:val>
            <c:numRef>
              <c:f>Calculations!$D$89:$D$92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6A7A-4412-8157-BBE9AB958464}"/>
            </c:ext>
          </c:extLst>
        </c:ser>
        <c:ser>
          <c:idx val="3"/>
          <c:order val="3"/>
          <c:tx>
            <c:strRef>
              <c:f>Calculations!$E$88</c:f>
              <c:strCache>
                <c:ptCount val="1"/>
                <c:pt idx="0">
                  <c:v>Skills in listening and talking to others</c:v>
                </c:pt>
              </c:strCache>
            </c:strRef>
          </c:tx>
          <c:invertIfNegative val="0"/>
          <c:cat>
            <c:strRef>
              <c:f>Calculations!$A$89:$A$92</c:f>
              <c:strCache>
                <c:ptCount val="4"/>
                <c:pt idx="0">
                  <c:v>A lot</c:v>
                </c:pt>
                <c:pt idx="1">
                  <c:v>A little</c:v>
                </c:pt>
                <c:pt idx="2">
                  <c:v>The same</c:v>
                </c:pt>
                <c:pt idx="3">
                  <c:v>Worse</c:v>
                </c:pt>
              </c:strCache>
            </c:strRef>
          </c:cat>
          <c:val>
            <c:numRef>
              <c:f>Calculations!$E$89:$E$92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6A7A-4412-8157-BBE9AB958464}"/>
            </c:ext>
          </c:extLst>
        </c:ser>
        <c:ser>
          <c:idx val="4"/>
          <c:order val="4"/>
          <c:tx>
            <c:strRef>
              <c:f>Calculations!$F$88</c:f>
              <c:strCache>
                <c:ptCount val="1"/>
                <c:pt idx="0">
                  <c:v>Friendship, trust and accepting others</c:v>
                </c:pt>
              </c:strCache>
            </c:strRef>
          </c:tx>
          <c:invertIfNegative val="0"/>
          <c:cat>
            <c:strRef>
              <c:f>Calculations!$A$89:$A$92</c:f>
              <c:strCache>
                <c:ptCount val="4"/>
                <c:pt idx="0">
                  <c:v>A lot</c:v>
                </c:pt>
                <c:pt idx="1">
                  <c:v>A little</c:v>
                </c:pt>
                <c:pt idx="2">
                  <c:v>The same</c:v>
                </c:pt>
                <c:pt idx="3">
                  <c:v>Worse</c:v>
                </c:pt>
              </c:strCache>
            </c:strRef>
          </c:cat>
          <c:val>
            <c:numRef>
              <c:f>Calculations!$F$89:$F$92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4-6A7A-4412-8157-BBE9AB958464}"/>
            </c:ext>
          </c:extLst>
        </c:ser>
        <c:ser>
          <c:idx val="5"/>
          <c:order val="5"/>
          <c:tx>
            <c:strRef>
              <c:f>Calculations!$G$88</c:f>
              <c:strCache>
                <c:ptCount val="1"/>
                <c:pt idx="0">
                  <c:v>Valued as a member of my community</c:v>
                </c:pt>
              </c:strCache>
            </c:strRef>
          </c:tx>
          <c:invertIfNegative val="0"/>
          <c:cat>
            <c:strRef>
              <c:f>Calculations!$A$89:$A$92</c:f>
              <c:strCache>
                <c:ptCount val="4"/>
                <c:pt idx="0">
                  <c:v>A lot</c:v>
                </c:pt>
                <c:pt idx="1">
                  <c:v>A little</c:v>
                </c:pt>
                <c:pt idx="2">
                  <c:v>The same</c:v>
                </c:pt>
                <c:pt idx="3">
                  <c:v>Worse</c:v>
                </c:pt>
              </c:strCache>
            </c:strRef>
          </c:cat>
          <c:val>
            <c:numRef>
              <c:f>Calculations!$G$89:$G$92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5-6A7A-4412-8157-BBE9AB958464}"/>
            </c:ext>
          </c:extLst>
        </c:ser>
        <c:dLbls>
          <c:showLegendKey val="0"/>
          <c:showVal val="0"/>
          <c:showCatName val="0"/>
          <c:showSerName val="0"/>
          <c:showPercent val="0"/>
          <c:showBubbleSize val="0"/>
        </c:dLbls>
        <c:gapWidth val="150"/>
        <c:shape val="box"/>
        <c:axId val="1735143600"/>
        <c:axId val="1"/>
        <c:axId val="2"/>
      </c:bar3DChart>
      <c:catAx>
        <c:axId val="173514360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dk1">
                  <a:shade val="95000"/>
                  <a:satMod val="105000"/>
                </a:schemeClr>
              </a:solidFill>
              <a:prstDash val="solid"/>
            </a:ln>
            <a:effectLst/>
          </c:spPr>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35143600"/>
        <c:crosses val="autoZero"/>
        <c:crossBetween val="between"/>
      </c:valAx>
      <c:serAx>
        <c:axId val="2"/>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tickLblSkip val="1"/>
        <c:tickMarkSkip val="1"/>
      </c:serAx>
      <c:dTable>
        <c:showHorzBorder val="1"/>
        <c:showVertBorder val="1"/>
        <c:showOutline val="1"/>
        <c:showKeys val="1"/>
        <c:txPr>
          <a:bodyPr/>
          <a:lstStyle/>
          <a:p>
            <a:pPr rtl="0">
              <a:defRPr sz="1000" b="0" i="0" u="none" strike="noStrike" baseline="0">
                <a:solidFill>
                  <a:srgbClr val="000000"/>
                </a:solidFill>
                <a:latin typeface="Calibri"/>
                <a:ea typeface="Calibri"/>
                <a:cs typeface="Calibri"/>
              </a:defRPr>
            </a:pPr>
            <a:endParaRPr lang="en-US"/>
          </a:p>
        </c:txPr>
      </c:dTable>
      <c:spPr>
        <a:noFill/>
        <a:ln w="25400">
          <a:noFill/>
        </a:ln>
      </c:spPr>
    </c:plotArea>
    <c:plotVisOnly val="1"/>
    <c:dispBlanksAs val="gap"/>
    <c:showDLblsOverMax val="0"/>
  </c:chart>
  <c:spPr>
    <a:scene3d>
      <a:camera prst="orthographicFront"/>
      <a:lightRig rig="threePt" dir="t"/>
    </a:scene3d>
    <a:sp3d prstMaterial="matte">
      <a:bevelB w="0"/>
    </a:sp3d>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76200</xdr:colOff>
      <xdr:row>10</xdr:row>
      <xdr:rowOff>47625</xdr:rowOff>
    </xdr:from>
    <xdr:to>
      <xdr:col>18</xdr:col>
      <xdr:colOff>561975</xdr:colOff>
      <xdr:row>29</xdr:row>
      <xdr:rowOff>38100</xdr:rowOff>
    </xdr:to>
    <xdr:graphicFrame macro="">
      <xdr:nvGraphicFramePr>
        <xdr:cNvPr id="3328874" name="Chart 3">
          <a:extLst>
            <a:ext uri="{FF2B5EF4-FFF2-40B4-BE49-F238E27FC236}">
              <a16:creationId xmlns:a16="http://schemas.microsoft.com/office/drawing/2014/main" id="{ABE1E9A5-8DE9-4923-A5A2-1680C80FA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10</xdr:row>
      <xdr:rowOff>47625</xdr:rowOff>
    </xdr:from>
    <xdr:to>
      <xdr:col>9</xdr:col>
      <xdr:colOff>85725</xdr:colOff>
      <xdr:row>29</xdr:row>
      <xdr:rowOff>38100</xdr:rowOff>
    </xdr:to>
    <xdr:graphicFrame macro="">
      <xdr:nvGraphicFramePr>
        <xdr:cNvPr id="3328875" name="Chart 1">
          <a:extLst>
            <a:ext uri="{FF2B5EF4-FFF2-40B4-BE49-F238E27FC236}">
              <a16:creationId xmlns:a16="http://schemas.microsoft.com/office/drawing/2014/main" id="{B7025238-7E59-4F62-B624-9E658AA89F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47625</xdr:colOff>
      <xdr:row>31</xdr:row>
      <xdr:rowOff>57150</xdr:rowOff>
    </xdr:from>
    <xdr:to>
      <xdr:col>9</xdr:col>
      <xdr:colOff>95250</xdr:colOff>
      <xdr:row>49</xdr:row>
      <xdr:rowOff>47625</xdr:rowOff>
    </xdr:to>
    <xdr:graphicFrame macro="">
      <xdr:nvGraphicFramePr>
        <xdr:cNvPr id="3328876" name="Chart 2">
          <a:extLst>
            <a:ext uri="{FF2B5EF4-FFF2-40B4-BE49-F238E27FC236}">
              <a16:creationId xmlns:a16="http://schemas.microsoft.com/office/drawing/2014/main" id="{F54D2199-3284-4F4E-8108-23BB8D5DC0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19050</xdr:colOff>
      <xdr:row>31</xdr:row>
      <xdr:rowOff>57150</xdr:rowOff>
    </xdr:from>
    <xdr:to>
      <xdr:col>18</xdr:col>
      <xdr:colOff>504825</xdr:colOff>
      <xdr:row>49</xdr:row>
      <xdr:rowOff>47625</xdr:rowOff>
    </xdr:to>
    <xdr:graphicFrame macro="">
      <xdr:nvGraphicFramePr>
        <xdr:cNvPr id="3328877" name="Chart 3">
          <a:extLst>
            <a:ext uri="{FF2B5EF4-FFF2-40B4-BE49-F238E27FC236}">
              <a16:creationId xmlns:a16="http://schemas.microsoft.com/office/drawing/2014/main" id="{43B46F91-1E13-4ED8-BFBA-9A46A613E4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47625</xdr:colOff>
      <xdr:row>52</xdr:row>
      <xdr:rowOff>0</xdr:rowOff>
    </xdr:from>
    <xdr:to>
      <xdr:col>18</xdr:col>
      <xdr:colOff>552450</xdr:colOff>
      <xdr:row>87</xdr:row>
      <xdr:rowOff>76200</xdr:rowOff>
    </xdr:to>
    <xdr:graphicFrame macro="">
      <xdr:nvGraphicFramePr>
        <xdr:cNvPr id="3328878" name="Chart 4">
          <a:extLst>
            <a:ext uri="{FF2B5EF4-FFF2-40B4-BE49-F238E27FC236}">
              <a16:creationId xmlns:a16="http://schemas.microsoft.com/office/drawing/2014/main" id="{2AB81EC2-4D16-4C1A-871A-1E62C91162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youthscotland.org.uk/privac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65"/>
  <sheetViews>
    <sheetView tabSelected="1" workbookViewId="0">
      <selection activeCell="B6" sqref="B6:L7"/>
    </sheetView>
  </sheetViews>
  <sheetFormatPr defaultRowHeight="13.15"/>
  <cols>
    <col min="12" max="12" width="10.42578125" customWidth="1"/>
  </cols>
  <sheetData>
    <row r="2" spans="2:12" ht="13.15" customHeight="1">
      <c r="B2" s="254" t="s">
        <v>0</v>
      </c>
      <c r="C2" s="254"/>
      <c r="D2" s="254"/>
      <c r="E2" s="254"/>
      <c r="F2" s="254"/>
      <c r="G2" s="254"/>
      <c r="H2" s="254"/>
      <c r="I2" s="254"/>
      <c r="J2" s="254"/>
      <c r="K2" s="254"/>
      <c r="L2" s="254"/>
    </row>
    <row r="3" spans="2:12" ht="24.6" customHeight="1">
      <c r="B3" s="254"/>
      <c r="C3" s="254"/>
      <c r="D3" s="254"/>
      <c r="E3" s="254"/>
      <c r="F3" s="254"/>
      <c r="G3" s="254"/>
      <c r="H3" s="254"/>
      <c r="I3" s="254"/>
      <c r="J3" s="254"/>
      <c r="K3" s="254"/>
      <c r="L3" s="254"/>
    </row>
    <row r="4" spans="2:12">
      <c r="B4" s="255" t="s">
        <v>1</v>
      </c>
      <c r="C4" s="255"/>
      <c r="D4" s="255"/>
      <c r="E4" s="255"/>
      <c r="F4" s="255"/>
      <c r="G4" s="255"/>
      <c r="H4" s="255"/>
      <c r="I4" s="255"/>
      <c r="J4" s="255"/>
      <c r="K4" s="255"/>
      <c r="L4" s="255"/>
    </row>
    <row r="5" spans="2:12">
      <c r="B5" s="255"/>
      <c r="C5" s="255"/>
      <c r="D5" s="255"/>
      <c r="E5" s="255"/>
      <c r="F5" s="255"/>
      <c r="G5" s="255"/>
      <c r="H5" s="255"/>
      <c r="I5" s="255"/>
      <c r="J5" s="255"/>
      <c r="K5" s="255"/>
      <c r="L5" s="255"/>
    </row>
    <row r="6" spans="2:12" ht="12.75">
      <c r="B6" s="256" t="s">
        <v>2</v>
      </c>
      <c r="C6" s="256"/>
      <c r="D6" s="256"/>
      <c r="E6" s="256"/>
      <c r="F6" s="256"/>
      <c r="G6" s="256"/>
      <c r="H6" s="256"/>
      <c r="I6" s="256"/>
      <c r="J6" s="256"/>
      <c r="K6" s="256"/>
      <c r="L6" s="256"/>
    </row>
    <row r="7" spans="2:12" ht="12.75">
      <c r="B7" s="256"/>
      <c r="C7" s="256"/>
      <c r="D7" s="256"/>
      <c r="E7" s="256"/>
      <c r="F7" s="256"/>
      <c r="G7" s="256"/>
      <c r="H7" s="256"/>
      <c r="I7" s="256"/>
      <c r="J7" s="256"/>
      <c r="K7" s="256"/>
      <c r="L7" s="256"/>
    </row>
    <row r="8" spans="2:12" ht="13.15" customHeight="1">
      <c r="B8" s="257" t="s">
        <v>3</v>
      </c>
      <c r="C8" s="257"/>
      <c r="D8" s="257"/>
      <c r="E8" s="257"/>
      <c r="F8" s="257"/>
      <c r="G8" s="257"/>
      <c r="H8" s="257"/>
      <c r="I8" s="257"/>
      <c r="J8" s="257"/>
      <c r="K8" s="257"/>
      <c r="L8" s="257"/>
    </row>
    <row r="9" spans="2:12">
      <c r="B9" s="257"/>
      <c r="C9" s="257"/>
      <c r="D9" s="257"/>
      <c r="E9" s="257"/>
      <c r="F9" s="257"/>
      <c r="G9" s="257"/>
      <c r="H9" s="257"/>
      <c r="I9" s="257"/>
      <c r="J9" s="257"/>
      <c r="K9" s="257"/>
      <c r="L9" s="257"/>
    </row>
    <row r="10" spans="2:12">
      <c r="B10" s="257"/>
      <c r="C10" s="257"/>
      <c r="D10" s="257"/>
      <c r="E10" s="257"/>
      <c r="F10" s="257"/>
      <c r="G10" s="257"/>
      <c r="H10" s="257"/>
      <c r="I10" s="257"/>
      <c r="J10" s="257"/>
      <c r="K10" s="257"/>
      <c r="L10" s="257"/>
    </row>
    <row r="11" spans="2:12">
      <c r="B11" s="257"/>
      <c r="C11" s="257"/>
      <c r="D11" s="257"/>
      <c r="E11" s="257"/>
      <c r="F11" s="257"/>
      <c r="G11" s="257"/>
      <c r="H11" s="257"/>
      <c r="I11" s="257"/>
      <c r="J11" s="257"/>
      <c r="K11" s="257"/>
      <c r="L11" s="257"/>
    </row>
    <row r="12" spans="2:12">
      <c r="B12" s="257"/>
      <c r="C12" s="257"/>
      <c r="D12" s="257"/>
      <c r="E12" s="257"/>
      <c r="F12" s="257"/>
      <c r="G12" s="257"/>
      <c r="H12" s="257"/>
      <c r="I12" s="257"/>
      <c r="J12" s="257"/>
      <c r="K12" s="257"/>
      <c r="L12" s="257"/>
    </row>
    <row r="13" spans="2:12">
      <c r="B13" s="257"/>
      <c r="C13" s="257"/>
      <c r="D13" s="257"/>
      <c r="E13" s="257"/>
      <c r="F13" s="257"/>
      <c r="G13" s="257"/>
      <c r="H13" s="257"/>
      <c r="I13" s="257"/>
      <c r="J13" s="257"/>
      <c r="K13" s="257"/>
      <c r="L13" s="257"/>
    </row>
    <row r="14" spans="2:12">
      <c r="B14" s="253" t="s">
        <v>4</v>
      </c>
      <c r="C14" s="258"/>
      <c r="D14" s="258"/>
      <c r="E14" s="258"/>
      <c r="F14" s="258"/>
      <c r="G14" s="258"/>
      <c r="H14" s="258"/>
      <c r="I14" s="258"/>
      <c r="J14" s="258"/>
      <c r="K14" s="258"/>
      <c r="L14" s="258"/>
    </row>
    <row r="15" spans="2:12">
      <c r="B15" s="258"/>
      <c r="C15" s="258"/>
      <c r="D15" s="258"/>
      <c r="E15" s="258"/>
      <c r="F15" s="258"/>
      <c r="G15" s="258"/>
      <c r="H15" s="258"/>
      <c r="I15" s="258"/>
      <c r="J15" s="258"/>
      <c r="K15" s="258"/>
      <c r="L15" s="258"/>
    </row>
    <row r="16" spans="2:12">
      <c r="B16" s="258"/>
      <c r="C16" s="258"/>
      <c r="D16" s="258"/>
      <c r="E16" s="258"/>
      <c r="F16" s="258"/>
      <c r="G16" s="258"/>
      <c r="H16" s="258"/>
      <c r="I16" s="258"/>
      <c r="J16" s="258"/>
      <c r="K16" s="258"/>
      <c r="L16" s="258"/>
    </row>
    <row r="17" spans="2:12">
      <c r="B17" s="258"/>
      <c r="C17" s="258"/>
      <c r="D17" s="258"/>
      <c r="E17" s="258"/>
      <c r="F17" s="258"/>
      <c r="G17" s="258"/>
      <c r="H17" s="258"/>
      <c r="I17" s="258"/>
      <c r="J17" s="258"/>
      <c r="K17" s="258"/>
      <c r="L17" s="258"/>
    </row>
    <row r="18" spans="2:12">
      <c r="B18" s="258"/>
      <c r="C18" s="258"/>
      <c r="D18" s="258"/>
      <c r="E18" s="258"/>
      <c r="F18" s="258"/>
      <c r="G18" s="258"/>
      <c r="H18" s="258"/>
      <c r="I18" s="258"/>
      <c r="J18" s="258"/>
      <c r="K18" s="258"/>
      <c r="L18" s="258"/>
    </row>
    <row r="19" spans="2:12">
      <c r="B19" s="253" t="s">
        <v>5</v>
      </c>
      <c r="C19" s="253"/>
      <c r="D19" s="253"/>
      <c r="E19" s="253"/>
      <c r="F19" s="253"/>
      <c r="G19" s="253"/>
      <c r="H19" s="253"/>
      <c r="I19" s="253"/>
      <c r="J19" s="253"/>
      <c r="K19" s="253"/>
      <c r="L19" s="253"/>
    </row>
    <row r="20" spans="2:12">
      <c r="B20" s="253"/>
      <c r="C20" s="253"/>
      <c r="D20" s="253"/>
      <c r="E20" s="253"/>
      <c r="F20" s="253"/>
      <c r="G20" s="253"/>
      <c r="H20" s="253"/>
      <c r="I20" s="253"/>
      <c r="J20" s="253"/>
      <c r="K20" s="253"/>
      <c r="L20" s="253"/>
    </row>
    <row r="21" spans="2:12">
      <c r="B21" s="253"/>
      <c r="C21" s="253"/>
      <c r="D21" s="253"/>
      <c r="E21" s="253"/>
      <c r="F21" s="253"/>
      <c r="G21" s="253"/>
      <c r="H21" s="253"/>
      <c r="I21" s="253"/>
      <c r="J21" s="253"/>
      <c r="K21" s="253"/>
      <c r="L21" s="253"/>
    </row>
    <row r="22" spans="2:12">
      <c r="B22" s="253"/>
      <c r="C22" s="253"/>
      <c r="D22" s="253"/>
      <c r="E22" s="253"/>
      <c r="F22" s="253"/>
      <c r="G22" s="253"/>
      <c r="H22" s="253"/>
      <c r="I22" s="253"/>
      <c r="J22" s="253"/>
      <c r="K22" s="253"/>
      <c r="L22" s="253"/>
    </row>
    <row r="23" spans="2:12">
      <c r="B23" s="253"/>
      <c r="C23" s="253"/>
      <c r="D23" s="253"/>
      <c r="E23" s="253"/>
      <c r="F23" s="253"/>
      <c r="G23" s="253"/>
      <c r="H23" s="253"/>
      <c r="I23" s="253"/>
      <c r="J23" s="253"/>
      <c r="K23" s="253"/>
      <c r="L23" s="253"/>
    </row>
    <row r="24" spans="2:12">
      <c r="B24" s="253" t="s">
        <v>6</v>
      </c>
      <c r="C24" s="253"/>
      <c r="D24" s="253"/>
      <c r="E24" s="253"/>
      <c r="F24" s="253"/>
      <c r="G24" s="253"/>
      <c r="H24" s="253"/>
      <c r="I24" s="253"/>
      <c r="J24" s="253"/>
      <c r="K24" s="253"/>
      <c r="L24" s="253"/>
    </row>
    <row r="25" spans="2:12">
      <c r="B25" s="253"/>
      <c r="C25" s="253"/>
      <c r="D25" s="253"/>
      <c r="E25" s="253"/>
      <c r="F25" s="253"/>
      <c r="G25" s="253"/>
      <c r="H25" s="253"/>
      <c r="I25" s="253"/>
      <c r="J25" s="253"/>
      <c r="K25" s="253"/>
      <c r="L25" s="253"/>
    </row>
    <row r="26" spans="2:12">
      <c r="B26" s="253"/>
      <c r="C26" s="253"/>
      <c r="D26" s="253"/>
      <c r="E26" s="253"/>
      <c r="F26" s="253"/>
      <c r="G26" s="253"/>
      <c r="H26" s="253"/>
      <c r="I26" s="253"/>
      <c r="J26" s="253"/>
      <c r="K26" s="253"/>
      <c r="L26" s="253"/>
    </row>
    <row r="27" spans="2:12">
      <c r="B27" s="253"/>
      <c r="C27" s="253"/>
      <c r="D27" s="253"/>
      <c r="E27" s="253"/>
      <c r="F27" s="253"/>
      <c r="G27" s="253"/>
      <c r="H27" s="253"/>
      <c r="I27" s="253"/>
      <c r="J27" s="253"/>
      <c r="K27" s="253"/>
      <c r="L27" s="253"/>
    </row>
    <row r="28" spans="2:12">
      <c r="B28" s="253"/>
      <c r="C28" s="253"/>
      <c r="D28" s="253"/>
      <c r="E28" s="253"/>
      <c r="F28" s="253"/>
      <c r="G28" s="253"/>
      <c r="H28" s="253"/>
      <c r="I28" s="253"/>
      <c r="J28" s="253"/>
      <c r="K28" s="253"/>
      <c r="L28" s="253"/>
    </row>
    <row r="29" spans="2:12">
      <c r="B29" s="253" t="s">
        <v>7</v>
      </c>
      <c r="C29" s="253"/>
      <c r="D29" s="253"/>
      <c r="E29" s="253"/>
      <c r="F29" s="253"/>
      <c r="G29" s="253"/>
      <c r="H29" s="253"/>
      <c r="I29" s="253"/>
      <c r="J29" s="253"/>
      <c r="K29" s="253"/>
      <c r="L29" s="253"/>
    </row>
    <row r="30" spans="2:12">
      <c r="B30" s="253"/>
      <c r="C30" s="253"/>
      <c r="D30" s="253"/>
      <c r="E30" s="253"/>
      <c r="F30" s="253"/>
      <c r="G30" s="253"/>
      <c r="H30" s="253"/>
      <c r="I30" s="253"/>
      <c r="J30" s="253"/>
      <c r="K30" s="253"/>
      <c r="L30" s="253"/>
    </row>
    <row r="31" spans="2:12">
      <c r="B31" s="253"/>
      <c r="C31" s="253"/>
      <c r="D31" s="253"/>
      <c r="E31" s="253"/>
      <c r="F31" s="253"/>
      <c r="G31" s="253"/>
      <c r="H31" s="253"/>
      <c r="I31" s="253"/>
      <c r="J31" s="253"/>
      <c r="K31" s="253"/>
      <c r="L31" s="253"/>
    </row>
    <row r="32" spans="2:12">
      <c r="B32" s="253"/>
      <c r="C32" s="253"/>
      <c r="D32" s="253"/>
      <c r="E32" s="253"/>
      <c r="F32" s="253"/>
      <c r="G32" s="253"/>
      <c r="H32" s="253"/>
      <c r="I32" s="253"/>
      <c r="J32" s="253"/>
      <c r="K32" s="253"/>
      <c r="L32" s="253"/>
    </row>
    <row r="33" spans="2:12">
      <c r="B33" s="253"/>
      <c r="C33" s="253"/>
      <c r="D33" s="253"/>
      <c r="E33" s="253"/>
      <c r="F33" s="253"/>
      <c r="G33" s="253"/>
      <c r="H33" s="253"/>
      <c r="I33" s="253"/>
      <c r="J33" s="253"/>
      <c r="K33" s="253"/>
      <c r="L33" s="253"/>
    </row>
    <row r="34" spans="2:12">
      <c r="B34" s="253"/>
      <c r="C34" s="253"/>
      <c r="D34" s="253"/>
      <c r="E34" s="253"/>
      <c r="F34" s="253"/>
      <c r="G34" s="253"/>
      <c r="H34" s="253"/>
      <c r="I34" s="253"/>
      <c r="J34" s="253"/>
      <c r="K34" s="253"/>
      <c r="L34" s="253"/>
    </row>
    <row r="35" spans="2:12">
      <c r="B35" s="253"/>
      <c r="C35" s="253"/>
      <c r="D35" s="253"/>
      <c r="E35" s="253"/>
      <c r="F35" s="253"/>
      <c r="G35" s="253"/>
      <c r="H35" s="253"/>
      <c r="I35" s="253"/>
      <c r="J35" s="253"/>
      <c r="K35" s="253"/>
      <c r="L35" s="253"/>
    </row>
    <row r="36" spans="2:12">
      <c r="B36" s="253"/>
      <c r="C36" s="253"/>
      <c r="D36" s="253"/>
      <c r="E36" s="253"/>
      <c r="F36" s="253"/>
      <c r="G36" s="253"/>
      <c r="H36" s="253"/>
      <c r="I36" s="253"/>
      <c r="J36" s="253"/>
      <c r="K36" s="253"/>
      <c r="L36" s="253"/>
    </row>
    <row r="37" spans="2:12">
      <c r="B37" s="253" t="s">
        <v>8</v>
      </c>
      <c r="C37" s="260"/>
      <c r="D37" s="260"/>
      <c r="E37" s="260"/>
      <c r="F37" s="260"/>
      <c r="G37" s="260"/>
      <c r="H37" s="260"/>
      <c r="I37" s="260"/>
      <c r="J37" s="260"/>
      <c r="K37" s="260"/>
      <c r="L37" s="260"/>
    </row>
    <row r="38" spans="2:12">
      <c r="B38" s="260"/>
      <c r="C38" s="260"/>
      <c r="D38" s="260"/>
      <c r="E38" s="260"/>
      <c r="F38" s="260"/>
      <c r="G38" s="260"/>
      <c r="H38" s="260"/>
      <c r="I38" s="260"/>
      <c r="J38" s="260"/>
      <c r="K38" s="260"/>
      <c r="L38" s="260"/>
    </row>
    <row r="39" spans="2:12">
      <c r="B39" s="260"/>
      <c r="C39" s="260"/>
      <c r="D39" s="260"/>
      <c r="E39" s="260"/>
      <c r="F39" s="260"/>
      <c r="G39" s="260"/>
      <c r="H39" s="260"/>
      <c r="I39" s="260"/>
      <c r="J39" s="260"/>
      <c r="K39" s="260"/>
      <c r="L39" s="260"/>
    </row>
    <row r="40" spans="2:12">
      <c r="B40" s="260"/>
      <c r="C40" s="260"/>
      <c r="D40" s="260"/>
      <c r="E40" s="260"/>
      <c r="F40" s="260"/>
      <c r="G40" s="260"/>
      <c r="H40" s="260"/>
      <c r="I40" s="260"/>
      <c r="J40" s="260"/>
      <c r="K40" s="260"/>
      <c r="L40" s="260"/>
    </row>
    <row r="41" spans="2:12">
      <c r="B41" s="260"/>
      <c r="C41" s="260"/>
      <c r="D41" s="260"/>
      <c r="E41" s="260"/>
      <c r="F41" s="260"/>
      <c r="G41" s="260"/>
      <c r="H41" s="260"/>
      <c r="I41" s="260"/>
      <c r="J41" s="260"/>
      <c r="K41" s="260"/>
      <c r="L41" s="260"/>
    </row>
    <row r="42" spans="2:12">
      <c r="B42" s="260"/>
      <c r="C42" s="260"/>
      <c r="D42" s="260"/>
      <c r="E42" s="260"/>
      <c r="F42" s="260"/>
      <c r="G42" s="260"/>
      <c r="H42" s="260"/>
      <c r="I42" s="260"/>
      <c r="J42" s="260"/>
      <c r="K42" s="260"/>
      <c r="L42" s="260"/>
    </row>
    <row r="43" spans="2:12">
      <c r="B43" s="261" t="s">
        <v>9</v>
      </c>
      <c r="C43" s="467"/>
      <c r="D43" s="467"/>
      <c r="E43" s="467"/>
      <c r="F43" s="467"/>
      <c r="G43" s="467"/>
      <c r="H43" s="467"/>
      <c r="I43" s="467"/>
      <c r="J43" s="467"/>
      <c r="K43" s="467"/>
      <c r="L43" s="467"/>
    </row>
    <row r="44" spans="2:12">
      <c r="B44" s="467"/>
      <c r="C44" s="467"/>
      <c r="D44" s="467"/>
      <c r="E44" s="467"/>
      <c r="F44" s="467"/>
      <c r="G44" s="467"/>
      <c r="H44" s="467"/>
      <c r="I44" s="467"/>
      <c r="J44" s="467"/>
      <c r="K44" s="467"/>
      <c r="L44" s="467"/>
    </row>
    <row r="45" spans="2:12">
      <c r="B45" s="467"/>
      <c r="C45" s="467"/>
      <c r="D45" s="467"/>
      <c r="E45" s="467"/>
      <c r="F45" s="467"/>
      <c r="G45" s="467"/>
      <c r="H45" s="467"/>
      <c r="I45" s="467"/>
      <c r="J45" s="467"/>
      <c r="K45" s="467"/>
      <c r="L45" s="467"/>
    </row>
    <row r="46" spans="2:12">
      <c r="B46" s="467"/>
      <c r="C46" s="467"/>
      <c r="D46" s="467"/>
      <c r="E46" s="467"/>
      <c r="F46" s="467"/>
      <c r="G46" s="467"/>
      <c r="H46" s="467"/>
      <c r="I46" s="467"/>
      <c r="J46" s="467"/>
      <c r="K46" s="467"/>
      <c r="L46" s="467"/>
    </row>
    <row r="47" spans="2:12">
      <c r="B47" s="467"/>
      <c r="C47" s="467"/>
      <c r="D47" s="467"/>
      <c r="E47" s="467"/>
      <c r="F47" s="467"/>
      <c r="G47" s="467"/>
      <c r="H47" s="467"/>
      <c r="I47" s="467"/>
      <c r="J47" s="467"/>
      <c r="K47" s="467"/>
      <c r="L47" s="467"/>
    </row>
    <row r="48" spans="2:12">
      <c r="B48" s="262" t="s">
        <v>10</v>
      </c>
      <c r="C48" s="258"/>
      <c r="D48" s="258"/>
      <c r="E48" s="258"/>
      <c r="F48" s="258"/>
      <c r="G48" s="258"/>
      <c r="H48" s="258"/>
      <c r="I48" s="258"/>
      <c r="J48" s="258"/>
      <c r="K48" s="258"/>
      <c r="L48" s="258"/>
    </row>
    <row r="49" spans="2:12">
      <c r="B49" s="258"/>
      <c r="C49" s="258"/>
      <c r="D49" s="258"/>
      <c r="E49" s="258"/>
      <c r="F49" s="258"/>
      <c r="G49" s="258"/>
      <c r="H49" s="258"/>
      <c r="I49" s="258"/>
      <c r="J49" s="258"/>
      <c r="K49" s="258"/>
      <c r="L49" s="258"/>
    </row>
    <row r="50" spans="2:12">
      <c r="B50" s="258"/>
      <c r="C50" s="258"/>
      <c r="D50" s="258"/>
      <c r="E50" s="258"/>
      <c r="F50" s="258"/>
      <c r="G50" s="258"/>
      <c r="H50" s="258"/>
      <c r="I50" s="258"/>
      <c r="J50" s="258"/>
      <c r="K50" s="258"/>
      <c r="L50" s="258"/>
    </row>
    <row r="51" spans="2:12">
      <c r="B51" s="258"/>
      <c r="C51" s="258"/>
      <c r="D51" s="258"/>
      <c r="E51" s="258"/>
      <c r="F51" s="258"/>
      <c r="G51" s="258"/>
      <c r="H51" s="258"/>
      <c r="I51" s="258"/>
      <c r="J51" s="258"/>
      <c r="K51" s="258"/>
      <c r="L51" s="258"/>
    </row>
    <row r="52" spans="2:12">
      <c r="B52" s="258"/>
      <c r="C52" s="258"/>
      <c r="D52" s="258"/>
      <c r="E52" s="258"/>
      <c r="F52" s="258"/>
      <c r="G52" s="258"/>
      <c r="H52" s="258"/>
      <c r="I52" s="258"/>
      <c r="J52" s="258"/>
      <c r="K52" s="258"/>
      <c r="L52" s="258"/>
    </row>
    <row r="53" spans="2:12">
      <c r="B53" s="253" t="s">
        <v>11</v>
      </c>
      <c r="C53" s="260"/>
      <c r="D53" s="260"/>
      <c r="E53" s="260"/>
      <c r="F53" s="260"/>
      <c r="G53" s="260"/>
      <c r="H53" s="260"/>
      <c r="I53" s="260"/>
      <c r="J53" s="260"/>
      <c r="K53" s="260"/>
      <c r="L53" s="260"/>
    </row>
    <row r="54" spans="2:12">
      <c r="B54" s="260"/>
      <c r="C54" s="260"/>
      <c r="D54" s="260"/>
      <c r="E54" s="260"/>
      <c r="F54" s="260"/>
      <c r="G54" s="260"/>
      <c r="H54" s="260"/>
      <c r="I54" s="260"/>
      <c r="J54" s="260"/>
      <c r="K54" s="260"/>
      <c r="L54" s="260"/>
    </row>
    <row r="55" spans="2:12">
      <c r="B55" s="260"/>
      <c r="C55" s="260"/>
      <c r="D55" s="260"/>
      <c r="E55" s="260"/>
      <c r="F55" s="260"/>
      <c r="G55" s="260"/>
      <c r="H55" s="260"/>
      <c r="I55" s="260"/>
      <c r="J55" s="260"/>
      <c r="K55" s="260"/>
      <c r="L55" s="260"/>
    </row>
    <row r="56" spans="2:12">
      <c r="B56" s="260"/>
      <c r="C56" s="260"/>
      <c r="D56" s="260"/>
      <c r="E56" s="260"/>
      <c r="F56" s="260"/>
      <c r="G56" s="260"/>
      <c r="H56" s="260"/>
      <c r="I56" s="260"/>
      <c r="J56" s="260"/>
      <c r="K56" s="260"/>
      <c r="L56" s="260"/>
    </row>
    <row r="57" spans="2:12">
      <c r="B57" s="260"/>
      <c r="C57" s="260"/>
      <c r="D57" s="260"/>
      <c r="E57" s="260"/>
      <c r="F57" s="260"/>
      <c r="G57" s="260"/>
      <c r="H57" s="260"/>
      <c r="I57" s="260"/>
      <c r="J57" s="260"/>
      <c r="K57" s="260"/>
      <c r="L57" s="260"/>
    </row>
    <row r="58" spans="2:12">
      <c r="B58" s="253" t="s">
        <v>12</v>
      </c>
      <c r="C58" s="260"/>
      <c r="D58" s="260"/>
      <c r="E58" s="260"/>
      <c r="F58" s="260"/>
      <c r="G58" s="260"/>
      <c r="H58" s="260"/>
      <c r="I58" s="260"/>
      <c r="J58" s="260"/>
      <c r="K58" s="260"/>
      <c r="L58" s="260"/>
    </row>
    <row r="59" spans="2:12">
      <c r="B59" s="260"/>
      <c r="C59" s="260"/>
      <c r="D59" s="260"/>
      <c r="E59" s="260"/>
      <c r="F59" s="260"/>
      <c r="G59" s="260"/>
      <c r="H59" s="260"/>
      <c r="I59" s="260"/>
      <c r="J59" s="260"/>
      <c r="K59" s="260"/>
      <c r="L59" s="260"/>
    </row>
    <row r="60" spans="2:12">
      <c r="B60" s="260"/>
      <c r="C60" s="260"/>
      <c r="D60" s="260"/>
      <c r="E60" s="260"/>
      <c r="F60" s="260"/>
      <c r="G60" s="260"/>
      <c r="H60" s="260"/>
      <c r="I60" s="260"/>
      <c r="J60" s="260"/>
      <c r="K60" s="260"/>
      <c r="L60" s="260"/>
    </row>
    <row r="61" spans="2:12">
      <c r="B61" s="260"/>
      <c r="C61" s="260"/>
      <c r="D61" s="260"/>
      <c r="E61" s="260"/>
      <c r="F61" s="260"/>
      <c r="G61" s="260"/>
      <c r="H61" s="260"/>
      <c r="I61" s="260"/>
      <c r="J61" s="260"/>
      <c r="K61" s="260"/>
      <c r="L61" s="260"/>
    </row>
    <row r="62" spans="2:12">
      <c r="B62" s="259" t="s">
        <v>13</v>
      </c>
      <c r="C62" s="259"/>
      <c r="D62" s="259"/>
      <c r="E62" s="259"/>
      <c r="F62" s="259"/>
      <c r="G62" s="259"/>
      <c r="H62" s="259"/>
      <c r="I62" s="259"/>
      <c r="J62" s="259"/>
      <c r="K62" s="259"/>
      <c r="L62" s="259"/>
    </row>
    <row r="63" spans="2:12">
      <c r="B63" s="259"/>
      <c r="C63" s="259"/>
      <c r="D63" s="259"/>
      <c r="E63" s="259"/>
      <c r="F63" s="259"/>
      <c r="G63" s="259"/>
      <c r="H63" s="259"/>
      <c r="I63" s="259"/>
      <c r="J63" s="259"/>
      <c r="K63" s="259"/>
      <c r="L63" s="259"/>
    </row>
    <row r="64" spans="2:12">
      <c r="B64" s="259"/>
      <c r="C64" s="259"/>
      <c r="D64" s="259"/>
      <c r="E64" s="259"/>
      <c r="F64" s="259"/>
      <c r="G64" s="259"/>
      <c r="H64" s="259"/>
      <c r="I64" s="259"/>
      <c r="J64" s="259"/>
      <c r="K64" s="259"/>
      <c r="L64" s="259"/>
    </row>
    <row r="65" spans="2:12">
      <c r="B65" s="259"/>
      <c r="C65" s="259"/>
      <c r="D65" s="259"/>
      <c r="E65" s="259"/>
      <c r="F65" s="259"/>
      <c r="G65" s="259"/>
      <c r="H65" s="259"/>
      <c r="I65" s="259"/>
      <c r="J65" s="259"/>
      <c r="K65" s="259"/>
      <c r="L65" s="259"/>
    </row>
  </sheetData>
  <mergeCells count="14">
    <mergeCell ref="B62:L65"/>
    <mergeCell ref="B29:L36"/>
    <mergeCell ref="B37:L42"/>
    <mergeCell ref="B43:L47"/>
    <mergeCell ref="B48:L52"/>
    <mergeCell ref="B53:L57"/>
    <mergeCell ref="B58:L61"/>
    <mergeCell ref="B19:L23"/>
    <mergeCell ref="B24:L28"/>
    <mergeCell ref="B2:L3"/>
    <mergeCell ref="B4:L5"/>
    <mergeCell ref="B6:L7"/>
    <mergeCell ref="B8:L13"/>
    <mergeCell ref="B14:L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41"/>
  <sheetViews>
    <sheetView topLeftCell="T1" workbookViewId="0">
      <selection activeCell="A2" sqref="A2"/>
    </sheetView>
  </sheetViews>
  <sheetFormatPr defaultRowHeight="13.15"/>
  <cols>
    <col min="1" max="1" width="18.140625" bestFit="1" customWidth="1"/>
    <col min="2" max="2" width="19.7109375" bestFit="1" customWidth="1"/>
    <col min="3" max="3" width="23.7109375" bestFit="1" customWidth="1"/>
    <col min="4" max="4" width="23.7109375" customWidth="1"/>
    <col min="5" max="5" width="10.140625" bestFit="1" customWidth="1"/>
    <col min="6" max="8" width="10.140625" customWidth="1"/>
    <col min="9" max="9" width="18" bestFit="1" customWidth="1"/>
    <col min="10" max="10" width="10.140625" customWidth="1"/>
    <col min="15" max="15" width="12.140625" customWidth="1"/>
    <col min="16" max="16" width="19.28515625" customWidth="1"/>
    <col min="18" max="18" width="15.5703125" customWidth="1"/>
    <col min="19" max="19" width="16.42578125" customWidth="1"/>
    <col min="20" max="20" width="23.7109375" customWidth="1"/>
    <col min="38" max="38" width="14.42578125" bestFit="1" customWidth="1"/>
  </cols>
  <sheetData>
    <row r="1" spans="1:38" s="1" customFormat="1">
      <c r="A1" s="1" t="s">
        <v>881</v>
      </c>
      <c r="B1" s="1" t="s">
        <v>42</v>
      </c>
      <c r="C1" s="1" t="s">
        <v>455</v>
      </c>
      <c r="D1" s="1" t="s">
        <v>877</v>
      </c>
      <c r="E1" s="37" t="s">
        <v>890</v>
      </c>
      <c r="F1" s="37" t="s">
        <v>891</v>
      </c>
      <c r="G1" s="1" t="s">
        <v>822</v>
      </c>
      <c r="H1" s="1" t="s">
        <v>892</v>
      </c>
      <c r="I1" s="37" t="s">
        <v>893</v>
      </c>
      <c r="J1" s="37" t="s">
        <v>894</v>
      </c>
      <c r="K1" s="1" t="s">
        <v>36</v>
      </c>
      <c r="L1" s="1" t="s">
        <v>37</v>
      </c>
      <c r="M1" s="1" t="s">
        <v>38</v>
      </c>
      <c r="N1" s="1" t="s">
        <v>895</v>
      </c>
      <c r="O1" s="1" t="s">
        <v>896</v>
      </c>
      <c r="P1" s="1" t="s">
        <v>897</v>
      </c>
      <c r="Q1" s="1" t="s">
        <v>898</v>
      </c>
      <c r="R1" s="1" t="s">
        <v>824</v>
      </c>
      <c r="S1" s="1" t="s">
        <v>899</v>
      </c>
      <c r="T1" s="1" t="s">
        <v>900</v>
      </c>
      <c r="U1" s="1" t="s">
        <v>825</v>
      </c>
      <c r="V1" s="1" t="s">
        <v>826</v>
      </c>
      <c r="W1" s="1" t="s">
        <v>827</v>
      </c>
      <c r="X1" s="1" t="s">
        <v>828</v>
      </c>
      <c r="Y1" s="1" t="s">
        <v>829</v>
      </c>
      <c r="Z1" s="1" t="s">
        <v>830</v>
      </c>
      <c r="AA1" s="1" t="s">
        <v>901</v>
      </c>
      <c r="AB1" s="1" t="s">
        <v>902</v>
      </c>
      <c r="AC1" s="1" t="s">
        <v>903</v>
      </c>
      <c r="AD1" s="1" t="s">
        <v>904</v>
      </c>
      <c r="AE1" s="1" t="s">
        <v>867</v>
      </c>
      <c r="AF1" s="1" t="s">
        <v>905</v>
      </c>
      <c r="AG1" s="1" t="s">
        <v>889</v>
      </c>
      <c r="AH1" s="1" t="s">
        <v>906</v>
      </c>
      <c r="AI1" s="1" t="s">
        <v>907</v>
      </c>
      <c r="AL1" s="1" t="s">
        <v>17</v>
      </c>
    </row>
    <row r="2" spans="1:38">
      <c r="A2">
        <f>'Candidate List'!$F$18</f>
        <v>0</v>
      </c>
      <c r="B2">
        <f>'Candidate List'!$F$9</f>
        <v>0</v>
      </c>
      <c r="C2">
        <f>'Candidate List'!$F$11</f>
        <v>0</v>
      </c>
      <c r="D2">
        <f>'Candidate List'!E22</f>
        <v>0</v>
      </c>
      <c r="E2" s="2">
        <f>'Candidate List'!F22</f>
        <v>0</v>
      </c>
      <c r="F2">
        <f>'Candidate List'!G22</f>
        <v>0</v>
      </c>
      <c r="G2">
        <f>'Challenge Sheet Data'!E7</f>
        <v>0</v>
      </c>
      <c r="H2" s="3">
        <f>IF(N2="Yes", G2, "X")</f>
        <v>0</v>
      </c>
      <c r="I2" s="2">
        <f ca="1">TODAY()</f>
        <v>45040</v>
      </c>
      <c r="K2">
        <f>'Candidate List'!I22</f>
        <v>0</v>
      </c>
      <c r="L2">
        <f>'Candidate List'!J22</f>
        <v>0</v>
      </c>
      <c r="M2">
        <f>'Candidate List'!K22</f>
        <v>0</v>
      </c>
      <c r="N2" t="str">
        <f>IF('Challenge Sheet Data'!F7="yes","no","yes")</f>
        <v>yes</v>
      </c>
      <c r="O2">
        <f>'Challenge Sheet Data'!D7</f>
        <v>0</v>
      </c>
      <c r="R2" t="str">
        <f>IF('Challenge Sheet Data'!G7="", "X",IF('Challenge Sheet Data'!G7="Took part in an activity that others organised", "and took part in an activity that others organised.", IF('Challenge Sheet Data'!G7="Helped to organise with others", "and helped to organise with others.", IF('Challenge Sheet Data'!G7="Organised and led on their own", "and organised and led on their own.", "and helped others to learn new skills."))))</f>
        <v>X</v>
      </c>
      <c r="S2">
        <f>'Candidate List'!D22</f>
        <v>0</v>
      </c>
      <c r="T2">
        <f>'Candidate List'!H22</f>
        <v>0</v>
      </c>
      <c r="U2">
        <f>'Challenge Sheet Data'!H7</f>
        <v>0</v>
      </c>
      <c r="V2">
        <f>'Challenge Sheet Data'!I7</f>
        <v>0</v>
      </c>
      <c r="W2">
        <f>'Challenge Sheet Data'!J7</f>
        <v>0</v>
      </c>
      <c r="X2">
        <f>'Challenge Sheet Data'!K7</f>
        <v>0</v>
      </c>
      <c r="Y2">
        <f>'Challenge Sheet Data'!L7</f>
        <v>0</v>
      </c>
      <c r="Z2">
        <f>'Challenge Sheet Data'!M7</f>
        <v>0</v>
      </c>
      <c r="AA2" t="str">
        <f>IF('Candidate List'!I22="", "X", IF(K2="Male", "He", IF(K2="Female","She","They")))</f>
        <v>X</v>
      </c>
      <c r="AB2" t="str">
        <f>IF('Candidate List'!I22="", "X", IF(K2="Male", "his", IF(K2="Female","her","their")))</f>
        <v>X</v>
      </c>
      <c r="AD2">
        <f>'Candidate List'!L22</f>
        <v>0</v>
      </c>
      <c r="AE2">
        <f>'Assessment Form'!E$9</f>
        <v>0</v>
      </c>
      <c r="AF2">
        <f>'Internal Verifier Form'!F$10</f>
        <v>0</v>
      </c>
      <c r="AG2" t="str">
        <f>IF('Standardisation Panel'!$I$12=0,"Direct Claim",'Standardisation Panel'!$N$34)</f>
        <v>Direct Claim</v>
      </c>
      <c r="AL2">
        <f>'Candidate List'!F$7</f>
        <v>0</v>
      </c>
    </row>
    <row r="3" spans="1:38">
      <c r="A3">
        <f>'Candidate List'!$F$18</f>
        <v>0</v>
      </c>
      <c r="B3">
        <f>'Candidate List'!$F$9</f>
        <v>0</v>
      </c>
      <c r="C3">
        <f>'Candidate List'!$F$11</f>
        <v>0</v>
      </c>
      <c r="D3">
        <f>'Candidate List'!E23</f>
        <v>0</v>
      </c>
      <c r="E3" s="2">
        <f>'Candidate List'!F23</f>
        <v>0</v>
      </c>
      <c r="F3">
        <f>'Candidate List'!G23</f>
        <v>0</v>
      </c>
      <c r="G3">
        <f>'Challenge Sheet Data'!E8</f>
        <v>0</v>
      </c>
      <c r="H3" s="3">
        <f t="shared" ref="H3:H41" si="0">IF(N3="Yes", G3, "X")</f>
        <v>0</v>
      </c>
      <c r="I3" s="2">
        <f t="shared" ref="I3:I41" ca="1" si="1">TODAY()</f>
        <v>45040</v>
      </c>
      <c r="K3">
        <f>'Candidate List'!I23</f>
        <v>0</v>
      </c>
      <c r="L3">
        <f>'Candidate List'!J23</f>
        <v>0</v>
      </c>
      <c r="M3">
        <f>'Candidate List'!K23</f>
        <v>0</v>
      </c>
      <c r="N3" t="str">
        <f>IF('Challenge Sheet Data'!F8="yes","no","yes")</f>
        <v>yes</v>
      </c>
      <c r="O3">
        <f>'Challenge Sheet Data'!D8</f>
        <v>0</v>
      </c>
      <c r="R3" t="str">
        <f>IF('Challenge Sheet Data'!G8="", "X",IF('Challenge Sheet Data'!G8="Took part in an activity that others organised", "and took part in an activity that others organised.", IF('Challenge Sheet Data'!G8="Helped to organise with others", "and helped to organise with others.", IF('Challenge Sheet Data'!G8="Organised and led on their own", "and organised and led on their own.", "and helped others to learn new skills."))))</f>
        <v>X</v>
      </c>
      <c r="S3">
        <f>'Candidate List'!D23</f>
        <v>0</v>
      </c>
      <c r="T3">
        <f>'Candidate List'!H23</f>
        <v>0</v>
      </c>
      <c r="U3">
        <f>'Challenge Sheet Data'!H8</f>
        <v>0</v>
      </c>
      <c r="V3">
        <f>'Challenge Sheet Data'!I8</f>
        <v>0</v>
      </c>
      <c r="W3">
        <f>'Challenge Sheet Data'!J8</f>
        <v>0</v>
      </c>
      <c r="X3">
        <f>'Challenge Sheet Data'!K8</f>
        <v>0</v>
      </c>
      <c r="Y3">
        <f>'Challenge Sheet Data'!L8</f>
        <v>0</v>
      </c>
      <c r="Z3">
        <f>'Challenge Sheet Data'!M8</f>
        <v>0</v>
      </c>
      <c r="AA3" t="str">
        <f>IF('Candidate List'!I23="", "X", IF(K3="Male", "He", IF(K3="Female","She","They")))</f>
        <v>X</v>
      </c>
      <c r="AB3" t="str">
        <f>IF('Candidate List'!I23="", "X", IF(K3="Male", "his", IF(K3="Female","her","their")))</f>
        <v>X</v>
      </c>
      <c r="AD3">
        <f>'Candidate List'!L23</f>
        <v>0</v>
      </c>
      <c r="AE3">
        <f>'Assessment Form'!E$9</f>
        <v>0</v>
      </c>
      <c r="AF3">
        <f>'Internal Verifier Form'!F$10</f>
        <v>0</v>
      </c>
      <c r="AG3" t="str">
        <f>IF('Standardisation Panel'!$I$12=0,"Direct Claim",'Standardisation Panel'!$N$34)</f>
        <v>Direct Claim</v>
      </c>
      <c r="AL3">
        <f>'Candidate List'!F$7</f>
        <v>0</v>
      </c>
    </row>
    <row r="4" spans="1:38">
      <c r="A4">
        <f>'Candidate List'!$F$18</f>
        <v>0</v>
      </c>
      <c r="B4">
        <f>'Candidate List'!$F$9</f>
        <v>0</v>
      </c>
      <c r="C4">
        <f>'Candidate List'!$F$11</f>
        <v>0</v>
      </c>
      <c r="D4">
        <f>'Candidate List'!E24</f>
        <v>0</v>
      </c>
      <c r="E4" s="2">
        <f>'Candidate List'!F24</f>
        <v>0</v>
      </c>
      <c r="F4">
        <f>'Candidate List'!G24</f>
        <v>0</v>
      </c>
      <c r="G4">
        <f>'Challenge Sheet Data'!E9</f>
        <v>0</v>
      </c>
      <c r="H4" s="3">
        <f t="shared" si="0"/>
        <v>0</v>
      </c>
      <c r="I4" s="2">
        <f t="shared" ca="1" si="1"/>
        <v>45040</v>
      </c>
      <c r="K4">
        <f>'Candidate List'!I24</f>
        <v>0</v>
      </c>
      <c r="L4">
        <f>'Candidate List'!J24</f>
        <v>0</v>
      </c>
      <c r="M4">
        <f>'Candidate List'!K24</f>
        <v>0</v>
      </c>
      <c r="N4" t="str">
        <f>IF('Challenge Sheet Data'!F9="yes","no","yes")</f>
        <v>yes</v>
      </c>
      <c r="O4">
        <f>'Challenge Sheet Data'!D9</f>
        <v>0</v>
      </c>
      <c r="R4" t="str">
        <f>IF('Challenge Sheet Data'!G9="", "X",IF('Challenge Sheet Data'!G9="Took part in an activity that others organised", "and took part in an activity that others organised.", IF('Challenge Sheet Data'!G9="Helped to organise with others", "and helped to organise with others.", IF('Challenge Sheet Data'!G9="Organised and led on their own", "and organised and led on their own.", "and helped others to learn new skills."))))</f>
        <v>X</v>
      </c>
      <c r="S4">
        <f>'Candidate List'!D24</f>
        <v>0</v>
      </c>
      <c r="T4">
        <f>'Candidate List'!H24</f>
        <v>0</v>
      </c>
      <c r="U4">
        <f>'Challenge Sheet Data'!H9</f>
        <v>0</v>
      </c>
      <c r="V4">
        <f>'Challenge Sheet Data'!I9</f>
        <v>0</v>
      </c>
      <c r="W4">
        <f>'Challenge Sheet Data'!J9</f>
        <v>0</v>
      </c>
      <c r="X4">
        <f>'Challenge Sheet Data'!K9</f>
        <v>0</v>
      </c>
      <c r="Y4">
        <f>'Challenge Sheet Data'!L9</f>
        <v>0</v>
      </c>
      <c r="Z4">
        <f>'Challenge Sheet Data'!M9</f>
        <v>0</v>
      </c>
      <c r="AA4" t="str">
        <f>IF('Candidate List'!I24="", "X", IF(K4="Male", "He", IF(K4="Female","She","They")))</f>
        <v>X</v>
      </c>
      <c r="AB4" t="str">
        <f>IF('Candidate List'!I24="", "X", IF(K4="Male", "his", IF(K4="Female","her","their")))</f>
        <v>X</v>
      </c>
      <c r="AD4">
        <f>'Candidate List'!L24</f>
        <v>0</v>
      </c>
      <c r="AE4">
        <f>'Assessment Form'!E$9</f>
        <v>0</v>
      </c>
      <c r="AF4">
        <f>'Internal Verifier Form'!F$10</f>
        <v>0</v>
      </c>
      <c r="AG4" t="str">
        <f>IF('Standardisation Panel'!$I$12=0,"Direct Claim",'Standardisation Panel'!$N$34)</f>
        <v>Direct Claim</v>
      </c>
      <c r="AL4">
        <f>'Candidate List'!F$7</f>
        <v>0</v>
      </c>
    </row>
    <row r="5" spans="1:38">
      <c r="A5">
        <f>'Candidate List'!$F$18</f>
        <v>0</v>
      </c>
      <c r="B5">
        <f>'Candidate List'!$F$9</f>
        <v>0</v>
      </c>
      <c r="C5">
        <f>'Candidate List'!$F$11</f>
        <v>0</v>
      </c>
      <c r="D5">
        <f>'Candidate List'!E25</f>
        <v>0</v>
      </c>
      <c r="E5" s="2">
        <f>'Candidate List'!F25</f>
        <v>0</v>
      </c>
      <c r="F5">
        <f>'Candidate List'!G25</f>
        <v>0</v>
      </c>
      <c r="G5">
        <f>'Challenge Sheet Data'!E10</f>
        <v>0</v>
      </c>
      <c r="H5" s="3">
        <f t="shared" si="0"/>
        <v>0</v>
      </c>
      <c r="I5" s="2">
        <f t="shared" ca="1" si="1"/>
        <v>45040</v>
      </c>
      <c r="K5">
        <f>'Candidate List'!I25</f>
        <v>0</v>
      </c>
      <c r="L5">
        <f>'Candidate List'!J25</f>
        <v>0</v>
      </c>
      <c r="M5">
        <f>'Candidate List'!K25</f>
        <v>0</v>
      </c>
      <c r="N5" t="str">
        <f>IF('Challenge Sheet Data'!F10="yes","no","yes")</f>
        <v>yes</v>
      </c>
      <c r="O5">
        <f>'Challenge Sheet Data'!D10</f>
        <v>0</v>
      </c>
      <c r="R5" t="str">
        <f>IF('Challenge Sheet Data'!G10="", "X",IF('Challenge Sheet Data'!G10="Took part in an activity that others organised", "and took part in an activity that others organised.", IF('Challenge Sheet Data'!G10="Helped to organise with others", "and helped to organise with others.", IF('Challenge Sheet Data'!G10="Organised and led on their own", "and organised and led on their own.", "and helped others to learn new skills."))))</f>
        <v>X</v>
      </c>
      <c r="S5">
        <f>'Candidate List'!D25</f>
        <v>0</v>
      </c>
      <c r="T5">
        <f>'Candidate List'!H25</f>
        <v>0</v>
      </c>
      <c r="U5">
        <f>'Challenge Sheet Data'!H10</f>
        <v>0</v>
      </c>
      <c r="V5">
        <f>'Challenge Sheet Data'!I10</f>
        <v>0</v>
      </c>
      <c r="W5">
        <f>'Challenge Sheet Data'!J10</f>
        <v>0</v>
      </c>
      <c r="X5">
        <f>'Challenge Sheet Data'!K10</f>
        <v>0</v>
      </c>
      <c r="Y5">
        <f>'Challenge Sheet Data'!L10</f>
        <v>0</v>
      </c>
      <c r="Z5">
        <f>'Challenge Sheet Data'!M10</f>
        <v>0</v>
      </c>
      <c r="AA5" t="str">
        <f>IF('Candidate List'!I25="", "X", IF(K5="Male", "He", IF(K5="Female","She","They")))</f>
        <v>X</v>
      </c>
      <c r="AB5" t="str">
        <f>IF('Candidate List'!I25="", "X", IF(K5="Male", "his", IF(K5="Female","her","their")))</f>
        <v>X</v>
      </c>
      <c r="AD5">
        <f>'Candidate List'!L25</f>
        <v>0</v>
      </c>
      <c r="AE5">
        <f>'Assessment Form'!E$9</f>
        <v>0</v>
      </c>
      <c r="AF5">
        <f>'Internal Verifier Form'!F$10</f>
        <v>0</v>
      </c>
      <c r="AG5" t="str">
        <f>IF('Standardisation Panel'!$I$12=0,"Direct Claim",'Standardisation Panel'!$N$34)</f>
        <v>Direct Claim</v>
      </c>
      <c r="AL5">
        <f>'Candidate List'!F$7</f>
        <v>0</v>
      </c>
    </row>
    <row r="6" spans="1:38">
      <c r="A6">
        <f>'Candidate List'!$F$18</f>
        <v>0</v>
      </c>
      <c r="B6">
        <f>'Candidate List'!$F$9</f>
        <v>0</v>
      </c>
      <c r="C6">
        <f>'Candidate List'!$F$11</f>
        <v>0</v>
      </c>
      <c r="D6">
        <f>'Candidate List'!E26</f>
        <v>0</v>
      </c>
      <c r="E6" s="2">
        <f>'Candidate List'!F26</f>
        <v>0</v>
      </c>
      <c r="F6">
        <f>'Candidate List'!G26</f>
        <v>0</v>
      </c>
      <c r="G6">
        <f>'Challenge Sheet Data'!E11</f>
        <v>0</v>
      </c>
      <c r="H6" s="3">
        <f t="shared" si="0"/>
        <v>0</v>
      </c>
      <c r="I6" s="2">
        <f t="shared" ca="1" si="1"/>
        <v>45040</v>
      </c>
      <c r="K6">
        <f>'Candidate List'!I26</f>
        <v>0</v>
      </c>
      <c r="L6">
        <f>'Candidate List'!J26</f>
        <v>0</v>
      </c>
      <c r="M6">
        <f>'Candidate List'!K26</f>
        <v>0</v>
      </c>
      <c r="N6" t="str">
        <f>IF('Challenge Sheet Data'!F11="yes","no","yes")</f>
        <v>yes</v>
      </c>
      <c r="O6">
        <f>'Challenge Sheet Data'!D11</f>
        <v>0</v>
      </c>
      <c r="R6" t="str">
        <f>IF('Challenge Sheet Data'!G11="", "X",IF('Challenge Sheet Data'!G11="Took part in an activity that others organised", "and took part in an activity that others organised.", IF('Challenge Sheet Data'!G11="Helped to organise with others", "and helped to organise with others.", IF('Challenge Sheet Data'!G11="Organised and led on their own", "and organised and led on their own.", "and helped others to learn new skills."))))</f>
        <v>X</v>
      </c>
      <c r="S6">
        <f>'Candidate List'!D26</f>
        <v>0</v>
      </c>
      <c r="T6">
        <f>'Candidate List'!H26</f>
        <v>0</v>
      </c>
      <c r="U6">
        <f>'Challenge Sheet Data'!H11</f>
        <v>0</v>
      </c>
      <c r="V6">
        <f>'Challenge Sheet Data'!I11</f>
        <v>0</v>
      </c>
      <c r="W6">
        <f>'Challenge Sheet Data'!J11</f>
        <v>0</v>
      </c>
      <c r="X6">
        <f>'Challenge Sheet Data'!K11</f>
        <v>0</v>
      </c>
      <c r="Y6">
        <f>'Challenge Sheet Data'!L11</f>
        <v>0</v>
      </c>
      <c r="Z6">
        <f>'Challenge Sheet Data'!M11</f>
        <v>0</v>
      </c>
      <c r="AA6" t="str">
        <f>IF('Candidate List'!I26="", "X", IF(K6="Male", "He", IF(K6="Female","She","They")))</f>
        <v>X</v>
      </c>
      <c r="AB6" t="str">
        <f>IF('Candidate List'!I26="", "X", IF(K6="Male", "his", IF(K6="Female","her","their")))</f>
        <v>X</v>
      </c>
      <c r="AD6">
        <f>'Candidate List'!L26</f>
        <v>0</v>
      </c>
      <c r="AE6">
        <f>'Assessment Form'!E$9</f>
        <v>0</v>
      </c>
      <c r="AF6">
        <f>'Internal Verifier Form'!F$10</f>
        <v>0</v>
      </c>
      <c r="AG6" t="str">
        <f>IF('Standardisation Panel'!$I$12=0,"Direct Claim",'Standardisation Panel'!$N$34)</f>
        <v>Direct Claim</v>
      </c>
      <c r="AL6">
        <f>'Candidate List'!F$7</f>
        <v>0</v>
      </c>
    </row>
    <row r="7" spans="1:38">
      <c r="A7">
        <f>'Candidate List'!$F$18</f>
        <v>0</v>
      </c>
      <c r="B7">
        <f>'Candidate List'!$F$9</f>
        <v>0</v>
      </c>
      <c r="C7">
        <f>'Candidate List'!$F$11</f>
        <v>0</v>
      </c>
      <c r="D7">
        <f>'Candidate List'!E27</f>
        <v>0</v>
      </c>
      <c r="E7" s="2">
        <f>'Candidate List'!F27</f>
        <v>0</v>
      </c>
      <c r="F7">
        <f>'Candidate List'!G27</f>
        <v>0</v>
      </c>
      <c r="G7">
        <f>'Challenge Sheet Data'!E12</f>
        <v>0</v>
      </c>
      <c r="H7" s="3">
        <f t="shared" si="0"/>
        <v>0</v>
      </c>
      <c r="I7" s="2">
        <f t="shared" ca="1" si="1"/>
        <v>45040</v>
      </c>
      <c r="K7">
        <f>'Candidate List'!I27</f>
        <v>0</v>
      </c>
      <c r="L7">
        <f>'Candidate List'!J27</f>
        <v>0</v>
      </c>
      <c r="M7">
        <f>'Candidate List'!K27</f>
        <v>0</v>
      </c>
      <c r="N7" t="str">
        <f>IF('Challenge Sheet Data'!F12="yes","no","yes")</f>
        <v>yes</v>
      </c>
      <c r="O7">
        <f>'Challenge Sheet Data'!D12</f>
        <v>0</v>
      </c>
      <c r="R7" t="str">
        <f>IF('Challenge Sheet Data'!G12="", "X",IF('Challenge Sheet Data'!G12="Took part in an activity that others organised", "and took part in an activity that others organised.", IF('Challenge Sheet Data'!G12="Helped to organise with others", "and helped to organise with others.", IF('Challenge Sheet Data'!G12="Organised and led on their own", "and organised and led on their own.", "and helped others to learn new skills."))))</f>
        <v>X</v>
      </c>
      <c r="S7">
        <f>'Candidate List'!D27</f>
        <v>0</v>
      </c>
      <c r="T7">
        <f>'Candidate List'!H27</f>
        <v>0</v>
      </c>
      <c r="U7">
        <f>'Challenge Sheet Data'!H12</f>
        <v>0</v>
      </c>
      <c r="V7">
        <f>'Challenge Sheet Data'!I12</f>
        <v>0</v>
      </c>
      <c r="W7">
        <f>'Challenge Sheet Data'!J12</f>
        <v>0</v>
      </c>
      <c r="X7">
        <f>'Challenge Sheet Data'!K12</f>
        <v>0</v>
      </c>
      <c r="Y7">
        <f>'Challenge Sheet Data'!L12</f>
        <v>0</v>
      </c>
      <c r="Z7">
        <f>'Challenge Sheet Data'!M12</f>
        <v>0</v>
      </c>
      <c r="AA7" t="str">
        <f>IF('Candidate List'!I27="", "X", IF(K7="Male", "He", IF(K7="Female","She","They")))</f>
        <v>X</v>
      </c>
      <c r="AB7" t="str">
        <f>IF('Candidate List'!I27="", "X", IF(K7="Male", "his", IF(K7="Female","her","their")))</f>
        <v>X</v>
      </c>
      <c r="AD7">
        <f>'Candidate List'!L27</f>
        <v>0</v>
      </c>
      <c r="AE7">
        <f>'Assessment Form'!E$9</f>
        <v>0</v>
      </c>
      <c r="AF7">
        <f>'Internal Verifier Form'!F$10</f>
        <v>0</v>
      </c>
      <c r="AG7" t="str">
        <f>IF('Standardisation Panel'!$I$12=0,"Direct Claim",'Standardisation Panel'!$N$34)</f>
        <v>Direct Claim</v>
      </c>
      <c r="AL7">
        <f>'Candidate List'!F$7</f>
        <v>0</v>
      </c>
    </row>
    <row r="8" spans="1:38">
      <c r="A8">
        <f>'Candidate List'!$F$18</f>
        <v>0</v>
      </c>
      <c r="B8">
        <f>'Candidate List'!$F$9</f>
        <v>0</v>
      </c>
      <c r="C8">
        <f>'Candidate List'!$F$11</f>
        <v>0</v>
      </c>
      <c r="D8">
        <f>'Candidate List'!E28</f>
        <v>0</v>
      </c>
      <c r="E8" s="2">
        <f>'Candidate List'!F28</f>
        <v>0</v>
      </c>
      <c r="F8">
        <f>'Candidate List'!G28</f>
        <v>0</v>
      </c>
      <c r="G8">
        <f>'Challenge Sheet Data'!E13</f>
        <v>0</v>
      </c>
      <c r="H8" s="3">
        <f t="shared" si="0"/>
        <v>0</v>
      </c>
      <c r="I8" s="2">
        <f t="shared" ca="1" si="1"/>
        <v>45040</v>
      </c>
      <c r="K8">
        <f>'Candidate List'!I28</f>
        <v>0</v>
      </c>
      <c r="L8">
        <f>'Candidate List'!J28</f>
        <v>0</v>
      </c>
      <c r="M8">
        <f>'Candidate List'!K28</f>
        <v>0</v>
      </c>
      <c r="N8" t="str">
        <f>IF('Challenge Sheet Data'!F13="yes","no","yes")</f>
        <v>yes</v>
      </c>
      <c r="O8">
        <f>'Challenge Sheet Data'!D13</f>
        <v>0</v>
      </c>
      <c r="R8" t="str">
        <f>IF('Challenge Sheet Data'!G13="", "X",IF('Challenge Sheet Data'!G13="Took part in an activity that others organised", "and took part in an activity that others organised.", IF('Challenge Sheet Data'!G13="Helped to organise with others", "and helped to organise with others.", IF('Challenge Sheet Data'!G13="Organised and led on their own", "and organised and led on their own.", "and helped others to learn new skills."))))</f>
        <v>X</v>
      </c>
      <c r="S8">
        <f>'Candidate List'!D28</f>
        <v>0</v>
      </c>
      <c r="T8">
        <f>'Candidate List'!H28</f>
        <v>0</v>
      </c>
      <c r="U8">
        <f>'Challenge Sheet Data'!H13</f>
        <v>0</v>
      </c>
      <c r="V8">
        <f>'Challenge Sheet Data'!I13</f>
        <v>0</v>
      </c>
      <c r="W8">
        <f>'Challenge Sheet Data'!J13</f>
        <v>0</v>
      </c>
      <c r="X8">
        <f>'Challenge Sheet Data'!K13</f>
        <v>0</v>
      </c>
      <c r="Y8">
        <f>'Challenge Sheet Data'!L13</f>
        <v>0</v>
      </c>
      <c r="Z8">
        <f>'Challenge Sheet Data'!M13</f>
        <v>0</v>
      </c>
      <c r="AA8" t="str">
        <f>IF('Candidate List'!I28="", "X", IF(K8="Male", "He", IF(K8="Female","She","They")))</f>
        <v>X</v>
      </c>
      <c r="AB8" t="str">
        <f>IF('Candidate List'!I28="", "X", IF(K8="Male", "his", IF(K8="Female","her","their")))</f>
        <v>X</v>
      </c>
      <c r="AD8">
        <f>'Candidate List'!L28</f>
        <v>0</v>
      </c>
      <c r="AE8">
        <f>'Assessment Form'!E$9</f>
        <v>0</v>
      </c>
      <c r="AF8">
        <f>'Internal Verifier Form'!F$10</f>
        <v>0</v>
      </c>
      <c r="AG8" t="str">
        <f>IF('Standardisation Panel'!$I$12=0,"Direct Claim",'Standardisation Panel'!$N$34)</f>
        <v>Direct Claim</v>
      </c>
      <c r="AL8">
        <f>'Candidate List'!F$7</f>
        <v>0</v>
      </c>
    </row>
    <row r="9" spans="1:38">
      <c r="A9">
        <f>'Candidate List'!$F$18</f>
        <v>0</v>
      </c>
      <c r="B9">
        <f>'Candidate List'!$F$9</f>
        <v>0</v>
      </c>
      <c r="C9">
        <f>'Candidate List'!$F$11</f>
        <v>0</v>
      </c>
      <c r="D9">
        <f>'Candidate List'!E29</f>
        <v>0</v>
      </c>
      <c r="E9" s="2">
        <f>'Candidate List'!F29</f>
        <v>0</v>
      </c>
      <c r="F9">
        <f>'Candidate List'!G29</f>
        <v>0</v>
      </c>
      <c r="G9">
        <f>'Challenge Sheet Data'!E14</f>
        <v>0</v>
      </c>
      <c r="H9" s="3">
        <f t="shared" si="0"/>
        <v>0</v>
      </c>
      <c r="I9" s="2">
        <f t="shared" ca="1" si="1"/>
        <v>45040</v>
      </c>
      <c r="K9">
        <f>'Candidate List'!I29</f>
        <v>0</v>
      </c>
      <c r="L9">
        <f>'Candidate List'!J29</f>
        <v>0</v>
      </c>
      <c r="M9">
        <f>'Candidate List'!K29</f>
        <v>0</v>
      </c>
      <c r="N9" t="str">
        <f>IF('Challenge Sheet Data'!F14="yes","no","yes")</f>
        <v>yes</v>
      </c>
      <c r="O9">
        <f>'Challenge Sheet Data'!D14</f>
        <v>0</v>
      </c>
      <c r="R9" t="str">
        <f>IF('Challenge Sheet Data'!G14="", "X",IF('Challenge Sheet Data'!G14="Took part in an activity that others organised", "and took part in an activity that others organised.", IF('Challenge Sheet Data'!G14="Helped to organise with others", "and helped to organise with others.", IF('Challenge Sheet Data'!G14="Organised and led on their own", "and organised and led on their own.", "and helped others to learn new skills."))))</f>
        <v>X</v>
      </c>
      <c r="S9">
        <f>'Candidate List'!D29</f>
        <v>0</v>
      </c>
      <c r="T9">
        <f>'Candidate List'!H29</f>
        <v>0</v>
      </c>
      <c r="U9">
        <f>'Challenge Sheet Data'!H14</f>
        <v>0</v>
      </c>
      <c r="V9">
        <f>'Challenge Sheet Data'!I14</f>
        <v>0</v>
      </c>
      <c r="W9">
        <f>'Challenge Sheet Data'!J14</f>
        <v>0</v>
      </c>
      <c r="X9">
        <f>'Challenge Sheet Data'!K14</f>
        <v>0</v>
      </c>
      <c r="Y9">
        <f>'Challenge Sheet Data'!L14</f>
        <v>0</v>
      </c>
      <c r="Z9">
        <f>'Challenge Sheet Data'!M14</f>
        <v>0</v>
      </c>
      <c r="AA9" t="str">
        <f>IF('Candidate List'!I29="", "X", IF(K9="Male", "He", IF(K9="Female","She","They")))</f>
        <v>X</v>
      </c>
      <c r="AB9" t="str">
        <f>IF('Candidate List'!I29="", "X", IF(K9="Male", "his", IF(K9="Female","her","their")))</f>
        <v>X</v>
      </c>
      <c r="AD9">
        <f>'Candidate List'!L29</f>
        <v>0</v>
      </c>
      <c r="AE9">
        <f>'Assessment Form'!E$9</f>
        <v>0</v>
      </c>
      <c r="AF9">
        <f>'Internal Verifier Form'!F$10</f>
        <v>0</v>
      </c>
      <c r="AG9" t="str">
        <f>IF('Standardisation Panel'!$I$12=0,"Direct Claim",'Standardisation Panel'!$N$34)</f>
        <v>Direct Claim</v>
      </c>
      <c r="AL9">
        <f>'Candidate List'!F$7</f>
        <v>0</v>
      </c>
    </row>
    <row r="10" spans="1:38">
      <c r="A10">
        <f>'Candidate List'!$F$18</f>
        <v>0</v>
      </c>
      <c r="B10">
        <f>'Candidate List'!$F$9</f>
        <v>0</v>
      </c>
      <c r="C10">
        <f>'Candidate List'!$F$11</f>
        <v>0</v>
      </c>
      <c r="D10">
        <f>'Candidate List'!E30</f>
        <v>0</v>
      </c>
      <c r="E10" s="2">
        <f>'Candidate List'!F30</f>
        <v>0</v>
      </c>
      <c r="F10">
        <f>'Candidate List'!G30</f>
        <v>0</v>
      </c>
      <c r="G10">
        <f>'Challenge Sheet Data'!E15</f>
        <v>0</v>
      </c>
      <c r="H10" s="3">
        <f t="shared" si="0"/>
        <v>0</v>
      </c>
      <c r="I10" s="2">
        <f t="shared" ca="1" si="1"/>
        <v>45040</v>
      </c>
      <c r="K10">
        <f>'Candidate List'!I30</f>
        <v>0</v>
      </c>
      <c r="L10">
        <f>'Candidate List'!J30</f>
        <v>0</v>
      </c>
      <c r="M10">
        <f>'Candidate List'!K30</f>
        <v>0</v>
      </c>
      <c r="N10" t="str">
        <f>IF('Challenge Sheet Data'!F15="yes","no","yes")</f>
        <v>yes</v>
      </c>
      <c r="O10">
        <f>'Challenge Sheet Data'!D15</f>
        <v>0</v>
      </c>
      <c r="R10" t="str">
        <f>IF('Challenge Sheet Data'!G15="", "X",IF('Challenge Sheet Data'!G15="Took part in an activity that others organised", "and took part in an activity that others organised.", IF('Challenge Sheet Data'!G15="Helped to organise with others", "and helped to organise with others.", IF('Challenge Sheet Data'!G15="Organised and led on their own", "and organised and led on their own.", "and helped others to learn new skills."))))</f>
        <v>X</v>
      </c>
      <c r="S10">
        <f>'Candidate List'!D30</f>
        <v>0</v>
      </c>
      <c r="T10">
        <f>'Candidate List'!H30</f>
        <v>0</v>
      </c>
      <c r="U10">
        <f>'Challenge Sheet Data'!H15</f>
        <v>0</v>
      </c>
      <c r="V10">
        <f>'Challenge Sheet Data'!I15</f>
        <v>0</v>
      </c>
      <c r="W10">
        <f>'Challenge Sheet Data'!J15</f>
        <v>0</v>
      </c>
      <c r="X10">
        <f>'Challenge Sheet Data'!K15</f>
        <v>0</v>
      </c>
      <c r="Y10">
        <f>'Challenge Sheet Data'!L15</f>
        <v>0</v>
      </c>
      <c r="Z10">
        <f>'Challenge Sheet Data'!M15</f>
        <v>0</v>
      </c>
      <c r="AA10" t="str">
        <f>IF('Candidate List'!I30="", "X", IF(K10="Male", "He", IF(K10="Female","She","They")))</f>
        <v>X</v>
      </c>
      <c r="AB10" t="str">
        <f>IF('Candidate List'!I30="", "X", IF(K10="Male", "his", IF(K10="Female","her","their")))</f>
        <v>X</v>
      </c>
      <c r="AD10">
        <f>'Candidate List'!L30</f>
        <v>0</v>
      </c>
      <c r="AE10">
        <f>'Assessment Form'!E$9</f>
        <v>0</v>
      </c>
      <c r="AF10">
        <f>'Internal Verifier Form'!F$10</f>
        <v>0</v>
      </c>
      <c r="AG10" t="str">
        <f>IF('Standardisation Panel'!$I$12=0,"Direct Claim",'Standardisation Panel'!$N$34)</f>
        <v>Direct Claim</v>
      </c>
      <c r="AL10">
        <f>'Candidate List'!F$7</f>
        <v>0</v>
      </c>
    </row>
    <row r="11" spans="1:38">
      <c r="A11">
        <f>'Candidate List'!$F$18</f>
        <v>0</v>
      </c>
      <c r="B11">
        <f>'Candidate List'!$F$9</f>
        <v>0</v>
      </c>
      <c r="C11">
        <f>'Candidate List'!$F$11</f>
        <v>0</v>
      </c>
      <c r="D11">
        <f>'Candidate List'!E31</f>
        <v>0</v>
      </c>
      <c r="E11" s="2">
        <f>'Candidate List'!F31</f>
        <v>0</v>
      </c>
      <c r="F11">
        <f>'Candidate List'!G31</f>
        <v>0</v>
      </c>
      <c r="G11">
        <f>'Challenge Sheet Data'!E16</f>
        <v>0</v>
      </c>
      <c r="H11" s="3">
        <f t="shared" si="0"/>
        <v>0</v>
      </c>
      <c r="I11" s="2">
        <f t="shared" ca="1" si="1"/>
        <v>45040</v>
      </c>
      <c r="K11">
        <f>'Candidate List'!I31</f>
        <v>0</v>
      </c>
      <c r="L11">
        <f>'Candidate List'!J31</f>
        <v>0</v>
      </c>
      <c r="M11">
        <f>'Candidate List'!K31</f>
        <v>0</v>
      </c>
      <c r="N11" t="str">
        <f>IF('Challenge Sheet Data'!F16="yes","no","yes")</f>
        <v>yes</v>
      </c>
      <c r="O11">
        <f>'Challenge Sheet Data'!D16</f>
        <v>0</v>
      </c>
      <c r="R11" t="str">
        <f>IF('Challenge Sheet Data'!G16="", "X",IF('Challenge Sheet Data'!G16="Took part in an activity that others organised", "and took part in an activity that others organised.", IF('Challenge Sheet Data'!G16="Helped to organise with others", "and helped to organise with others.", IF('Challenge Sheet Data'!G16="Organised and led on their own", "and organised and led on their own.", "and helped others to learn new skills."))))</f>
        <v>X</v>
      </c>
      <c r="S11">
        <f>'Candidate List'!D31</f>
        <v>0</v>
      </c>
      <c r="T11">
        <f>'Candidate List'!H31</f>
        <v>0</v>
      </c>
      <c r="U11">
        <f>'Challenge Sheet Data'!H16</f>
        <v>0</v>
      </c>
      <c r="V11">
        <f>'Challenge Sheet Data'!I16</f>
        <v>0</v>
      </c>
      <c r="W11">
        <f>'Challenge Sheet Data'!J16</f>
        <v>0</v>
      </c>
      <c r="X11">
        <f>'Challenge Sheet Data'!K16</f>
        <v>0</v>
      </c>
      <c r="Y11">
        <f>'Challenge Sheet Data'!L16</f>
        <v>0</v>
      </c>
      <c r="Z11">
        <f>'Challenge Sheet Data'!M16</f>
        <v>0</v>
      </c>
      <c r="AA11" t="str">
        <f>IF('Candidate List'!I31="", "X", IF(K11="Male", "He", IF(K11="Female","She","They")))</f>
        <v>X</v>
      </c>
      <c r="AB11" t="str">
        <f>IF('Candidate List'!I31="", "X", IF(K11="Male", "his", IF(K11="Female","her","their")))</f>
        <v>X</v>
      </c>
      <c r="AD11">
        <f>'Candidate List'!L31</f>
        <v>0</v>
      </c>
      <c r="AE11">
        <f>'Assessment Form'!E$9</f>
        <v>0</v>
      </c>
      <c r="AF11">
        <f>'Internal Verifier Form'!F$10</f>
        <v>0</v>
      </c>
      <c r="AG11" t="str">
        <f>IF('Standardisation Panel'!$I$12=0,"Direct Claim",'Standardisation Panel'!$N$34)</f>
        <v>Direct Claim</v>
      </c>
      <c r="AL11">
        <f>'Candidate List'!F$7</f>
        <v>0</v>
      </c>
    </row>
    <row r="12" spans="1:38">
      <c r="A12">
        <f>'Candidate List'!$F$18</f>
        <v>0</v>
      </c>
      <c r="B12">
        <f>'Candidate List'!$F$9</f>
        <v>0</v>
      </c>
      <c r="C12">
        <f>'Candidate List'!$F$11</f>
        <v>0</v>
      </c>
      <c r="D12">
        <f>'Candidate List'!E32</f>
        <v>0</v>
      </c>
      <c r="E12" s="2">
        <f>'Candidate List'!F32</f>
        <v>0</v>
      </c>
      <c r="F12">
        <f>'Candidate List'!G32</f>
        <v>0</v>
      </c>
      <c r="G12">
        <f>'Challenge Sheet Data'!E17</f>
        <v>0</v>
      </c>
      <c r="H12" s="3">
        <f t="shared" si="0"/>
        <v>0</v>
      </c>
      <c r="I12" s="2">
        <f t="shared" ca="1" si="1"/>
        <v>45040</v>
      </c>
      <c r="K12">
        <f>'Candidate List'!I32</f>
        <v>0</v>
      </c>
      <c r="L12">
        <f>'Candidate List'!J32</f>
        <v>0</v>
      </c>
      <c r="M12">
        <f>'Candidate List'!K32</f>
        <v>0</v>
      </c>
      <c r="N12" t="str">
        <f>IF('Challenge Sheet Data'!F17="yes","no","yes")</f>
        <v>yes</v>
      </c>
      <c r="O12">
        <f>'Challenge Sheet Data'!D17</f>
        <v>0</v>
      </c>
      <c r="R12" t="str">
        <f>IF('Challenge Sheet Data'!G17="", "X",IF('Challenge Sheet Data'!G17="Took part in an activity that others organised", "and took part in an activity that others organised.", IF('Challenge Sheet Data'!G17="Helped to organise with others", "and helped to organise with others.", IF('Challenge Sheet Data'!G17="Organised and led on their own", "and organised and led on their own.", "and helped others to learn new skills."))))</f>
        <v>X</v>
      </c>
      <c r="S12">
        <f>'Candidate List'!D32</f>
        <v>0</v>
      </c>
      <c r="T12">
        <f>'Candidate List'!H32</f>
        <v>0</v>
      </c>
      <c r="U12">
        <f>'Challenge Sheet Data'!H17</f>
        <v>0</v>
      </c>
      <c r="V12">
        <f>'Challenge Sheet Data'!I17</f>
        <v>0</v>
      </c>
      <c r="W12">
        <f>'Challenge Sheet Data'!J17</f>
        <v>0</v>
      </c>
      <c r="X12">
        <f>'Challenge Sheet Data'!K17</f>
        <v>0</v>
      </c>
      <c r="Y12">
        <f>'Challenge Sheet Data'!L17</f>
        <v>0</v>
      </c>
      <c r="Z12">
        <f>'Challenge Sheet Data'!M17</f>
        <v>0</v>
      </c>
      <c r="AA12" t="str">
        <f>IF('Candidate List'!I32="", "X", IF(K12="Male", "He", IF(K12="Female","She","They")))</f>
        <v>X</v>
      </c>
      <c r="AB12" t="str">
        <f>IF('Candidate List'!I32="", "X", IF(K12="Male", "his", IF(K12="Female","her","their")))</f>
        <v>X</v>
      </c>
      <c r="AD12">
        <f>'Candidate List'!L32</f>
        <v>0</v>
      </c>
      <c r="AE12">
        <f>'Assessment Form'!E$9</f>
        <v>0</v>
      </c>
      <c r="AF12">
        <f>'Internal Verifier Form'!F$10</f>
        <v>0</v>
      </c>
      <c r="AG12" t="str">
        <f>IF('Standardisation Panel'!$I$12=0,"Direct Claim",'Standardisation Panel'!$N$34)</f>
        <v>Direct Claim</v>
      </c>
      <c r="AL12">
        <f>'Candidate List'!F$7</f>
        <v>0</v>
      </c>
    </row>
    <row r="13" spans="1:38">
      <c r="A13">
        <f>'Candidate List'!$F$18</f>
        <v>0</v>
      </c>
      <c r="B13">
        <f>'Candidate List'!$F$9</f>
        <v>0</v>
      </c>
      <c r="C13">
        <f>'Candidate List'!$F$11</f>
        <v>0</v>
      </c>
      <c r="D13">
        <f>'Candidate List'!E33</f>
        <v>0</v>
      </c>
      <c r="E13" s="2">
        <f>'Candidate List'!F33</f>
        <v>0</v>
      </c>
      <c r="F13">
        <f>'Candidate List'!G33</f>
        <v>0</v>
      </c>
      <c r="G13">
        <f>'Challenge Sheet Data'!E18</f>
        <v>0</v>
      </c>
      <c r="H13" s="3">
        <f t="shared" si="0"/>
        <v>0</v>
      </c>
      <c r="I13" s="2">
        <f t="shared" ca="1" si="1"/>
        <v>45040</v>
      </c>
      <c r="K13">
        <f>'Candidate List'!I33</f>
        <v>0</v>
      </c>
      <c r="L13">
        <f>'Candidate List'!J33</f>
        <v>0</v>
      </c>
      <c r="M13">
        <f>'Candidate List'!K33</f>
        <v>0</v>
      </c>
      <c r="N13" t="str">
        <f>IF('Challenge Sheet Data'!F18="yes","no","yes")</f>
        <v>yes</v>
      </c>
      <c r="O13">
        <f>'Challenge Sheet Data'!D18</f>
        <v>0</v>
      </c>
      <c r="R13" t="str">
        <f>IF('Challenge Sheet Data'!G18="", "X",IF('Challenge Sheet Data'!G18="Took part in an activity that others organised", "and took part in an activity that others organised.", IF('Challenge Sheet Data'!G18="Helped to organise with others", "and helped to organise with others.", IF('Challenge Sheet Data'!G18="Organised and led on their own", "and organised and led on their own.", "and helped others to learn new skills."))))</f>
        <v>X</v>
      </c>
      <c r="S13">
        <f>'Candidate List'!D33</f>
        <v>0</v>
      </c>
      <c r="T13">
        <f>'Candidate List'!H33</f>
        <v>0</v>
      </c>
      <c r="U13">
        <f>'Challenge Sheet Data'!H18</f>
        <v>0</v>
      </c>
      <c r="V13">
        <f>'Challenge Sheet Data'!I18</f>
        <v>0</v>
      </c>
      <c r="W13">
        <f>'Challenge Sheet Data'!J18</f>
        <v>0</v>
      </c>
      <c r="X13">
        <f>'Challenge Sheet Data'!K18</f>
        <v>0</v>
      </c>
      <c r="Y13">
        <f>'Challenge Sheet Data'!L18</f>
        <v>0</v>
      </c>
      <c r="Z13">
        <f>'Challenge Sheet Data'!M18</f>
        <v>0</v>
      </c>
      <c r="AA13" t="str">
        <f>IF('Candidate List'!I33="", "X", IF(K13="Male", "He", IF(K13="Female","She","They")))</f>
        <v>X</v>
      </c>
      <c r="AB13" t="str">
        <f>IF('Candidate List'!I33="", "X", IF(K13="Male", "his", IF(K13="Female","her","their")))</f>
        <v>X</v>
      </c>
      <c r="AD13">
        <f>'Candidate List'!L33</f>
        <v>0</v>
      </c>
      <c r="AE13">
        <f>'Assessment Form'!E$9</f>
        <v>0</v>
      </c>
      <c r="AF13">
        <f>'Internal Verifier Form'!F$10</f>
        <v>0</v>
      </c>
      <c r="AG13" t="str">
        <f>IF('Standardisation Panel'!$I$12=0,"Direct Claim",'Standardisation Panel'!$N$34)</f>
        <v>Direct Claim</v>
      </c>
      <c r="AL13">
        <f>'Candidate List'!F$7</f>
        <v>0</v>
      </c>
    </row>
    <row r="14" spans="1:38">
      <c r="A14">
        <f>'Candidate List'!$F$18</f>
        <v>0</v>
      </c>
      <c r="B14">
        <f>'Candidate List'!$F$9</f>
        <v>0</v>
      </c>
      <c r="C14">
        <f>'Candidate List'!$F$11</f>
        <v>0</v>
      </c>
      <c r="D14">
        <f>'Candidate List'!E34</f>
        <v>0</v>
      </c>
      <c r="E14" s="2">
        <f>'Candidate List'!F34</f>
        <v>0</v>
      </c>
      <c r="F14">
        <f>'Candidate List'!G34</f>
        <v>0</v>
      </c>
      <c r="G14">
        <f>'Challenge Sheet Data'!E19</f>
        <v>0</v>
      </c>
      <c r="H14" s="3">
        <f t="shared" si="0"/>
        <v>0</v>
      </c>
      <c r="I14" s="2">
        <f t="shared" ca="1" si="1"/>
        <v>45040</v>
      </c>
      <c r="K14">
        <f>'Candidate List'!I34</f>
        <v>0</v>
      </c>
      <c r="L14">
        <f>'Candidate List'!J34</f>
        <v>0</v>
      </c>
      <c r="M14">
        <f>'Candidate List'!K34</f>
        <v>0</v>
      </c>
      <c r="N14" t="str">
        <f>IF('Challenge Sheet Data'!F19="yes","no","yes")</f>
        <v>yes</v>
      </c>
      <c r="O14">
        <f>'Challenge Sheet Data'!D19</f>
        <v>0</v>
      </c>
      <c r="R14" t="str">
        <f>IF('Challenge Sheet Data'!G19="", "X",IF('Challenge Sheet Data'!G19="Took part in an activity that others organised", "and took part in an activity that others organised.", IF('Challenge Sheet Data'!G19="Helped to organise with others", "and helped to organise with others.", IF('Challenge Sheet Data'!G19="Organised and led on their own", "and organised and led on their own.", "and helped others to learn new skills."))))</f>
        <v>X</v>
      </c>
      <c r="S14">
        <f>'Candidate List'!D34</f>
        <v>0</v>
      </c>
      <c r="T14">
        <f>'Candidate List'!H34</f>
        <v>0</v>
      </c>
      <c r="U14">
        <f>'Challenge Sheet Data'!H19</f>
        <v>0</v>
      </c>
      <c r="V14">
        <f>'Challenge Sheet Data'!I19</f>
        <v>0</v>
      </c>
      <c r="W14">
        <f>'Challenge Sheet Data'!J19</f>
        <v>0</v>
      </c>
      <c r="X14">
        <f>'Challenge Sheet Data'!K19</f>
        <v>0</v>
      </c>
      <c r="Y14">
        <f>'Challenge Sheet Data'!L19</f>
        <v>0</v>
      </c>
      <c r="Z14">
        <f>'Challenge Sheet Data'!M19</f>
        <v>0</v>
      </c>
      <c r="AA14" t="str">
        <f>IF('Candidate List'!I34="", "X", IF(K14="Male", "He", IF(K14="Female","She","They")))</f>
        <v>X</v>
      </c>
      <c r="AB14" t="str">
        <f>IF('Candidate List'!I34="", "X", IF(K14="Male", "his", IF(K14="Female","her","their")))</f>
        <v>X</v>
      </c>
      <c r="AD14">
        <f>'Candidate List'!L34</f>
        <v>0</v>
      </c>
      <c r="AE14">
        <f>'Assessment Form'!E$9</f>
        <v>0</v>
      </c>
      <c r="AF14">
        <f>'Internal Verifier Form'!F$10</f>
        <v>0</v>
      </c>
      <c r="AG14" t="str">
        <f>IF('Standardisation Panel'!$I$12=0,"Direct Claim",'Standardisation Panel'!$N$34)</f>
        <v>Direct Claim</v>
      </c>
      <c r="AL14">
        <f>'Candidate List'!F$7</f>
        <v>0</v>
      </c>
    </row>
    <row r="15" spans="1:38">
      <c r="A15">
        <f>'Candidate List'!$F$18</f>
        <v>0</v>
      </c>
      <c r="B15">
        <f>'Candidate List'!$F$9</f>
        <v>0</v>
      </c>
      <c r="C15">
        <f>'Candidate List'!$F$11</f>
        <v>0</v>
      </c>
      <c r="D15">
        <f>'Candidate List'!E35</f>
        <v>0</v>
      </c>
      <c r="E15" s="2">
        <f>'Candidate List'!F35</f>
        <v>0</v>
      </c>
      <c r="F15">
        <f>'Candidate List'!G35</f>
        <v>0</v>
      </c>
      <c r="G15">
        <f>'Challenge Sheet Data'!E20</f>
        <v>0</v>
      </c>
      <c r="H15" s="3">
        <f t="shared" si="0"/>
        <v>0</v>
      </c>
      <c r="I15" s="2">
        <f t="shared" ca="1" si="1"/>
        <v>45040</v>
      </c>
      <c r="K15">
        <f>'Candidate List'!I35</f>
        <v>0</v>
      </c>
      <c r="L15">
        <f>'Candidate List'!J35</f>
        <v>0</v>
      </c>
      <c r="M15">
        <f>'Candidate List'!K35</f>
        <v>0</v>
      </c>
      <c r="N15" t="str">
        <f>IF('Challenge Sheet Data'!F20="yes","no","yes")</f>
        <v>yes</v>
      </c>
      <c r="O15">
        <f>'Challenge Sheet Data'!D20</f>
        <v>0</v>
      </c>
      <c r="R15" t="str">
        <f>IF('Challenge Sheet Data'!G20="", "X",IF('Challenge Sheet Data'!G20="Took part in an activity that others organised", "and took part in an activity that others organised.", IF('Challenge Sheet Data'!G20="Helped to organise with others", "and helped to organise with others.", IF('Challenge Sheet Data'!G20="Organised and led on their own", "and organised and led on their own.", "and helped others to learn new skills."))))</f>
        <v>X</v>
      </c>
      <c r="S15">
        <f>'Candidate List'!D35</f>
        <v>0</v>
      </c>
      <c r="T15">
        <f>'Candidate List'!H35</f>
        <v>0</v>
      </c>
      <c r="U15">
        <f>'Challenge Sheet Data'!H20</f>
        <v>0</v>
      </c>
      <c r="V15">
        <f>'Challenge Sheet Data'!I20</f>
        <v>0</v>
      </c>
      <c r="W15">
        <f>'Challenge Sheet Data'!J20</f>
        <v>0</v>
      </c>
      <c r="X15">
        <f>'Challenge Sheet Data'!K20</f>
        <v>0</v>
      </c>
      <c r="Y15">
        <f>'Challenge Sheet Data'!L20</f>
        <v>0</v>
      </c>
      <c r="Z15">
        <f>'Challenge Sheet Data'!M20</f>
        <v>0</v>
      </c>
      <c r="AA15" t="str">
        <f>IF('Candidate List'!I35="", "X", IF(K15="Male", "He", IF(K15="Female","She","They")))</f>
        <v>X</v>
      </c>
      <c r="AB15" t="str">
        <f>IF('Candidate List'!I35="", "X", IF(K15="Male", "his", IF(K15="Female","her","their")))</f>
        <v>X</v>
      </c>
      <c r="AD15">
        <f>'Candidate List'!L35</f>
        <v>0</v>
      </c>
      <c r="AE15">
        <f>'Assessment Form'!E$9</f>
        <v>0</v>
      </c>
      <c r="AF15">
        <f>'Internal Verifier Form'!F$10</f>
        <v>0</v>
      </c>
      <c r="AG15" t="str">
        <f>IF('Standardisation Panel'!$I$12=0,"Direct Claim",'Standardisation Panel'!$N$34)</f>
        <v>Direct Claim</v>
      </c>
      <c r="AL15">
        <f>'Candidate List'!F$7</f>
        <v>0</v>
      </c>
    </row>
    <row r="16" spans="1:38">
      <c r="A16">
        <f>'Candidate List'!$F$18</f>
        <v>0</v>
      </c>
      <c r="B16">
        <f>'Candidate List'!$F$9</f>
        <v>0</v>
      </c>
      <c r="C16">
        <f>'Candidate List'!$F$11</f>
        <v>0</v>
      </c>
      <c r="D16">
        <f>'Candidate List'!E36</f>
        <v>0</v>
      </c>
      <c r="E16" s="2">
        <f>'Candidate List'!F36</f>
        <v>0</v>
      </c>
      <c r="F16">
        <f>'Candidate List'!G36</f>
        <v>0</v>
      </c>
      <c r="G16">
        <f>'Challenge Sheet Data'!E21</f>
        <v>0</v>
      </c>
      <c r="H16" s="3">
        <f t="shared" si="0"/>
        <v>0</v>
      </c>
      <c r="I16" s="2">
        <f t="shared" ca="1" si="1"/>
        <v>45040</v>
      </c>
      <c r="K16">
        <f>'Candidate List'!I36</f>
        <v>0</v>
      </c>
      <c r="L16">
        <f>'Candidate List'!J36</f>
        <v>0</v>
      </c>
      <c r="M16">
        <f>'Candidate List'!K36</f>
        <v>0</v>
      </c>
      <c r="N16" t="str">
        <f>IF('Challenge Sheet Data'!F21="yes","no","yes")</f>
        <v>yes</v>
      </c>
      <c r="O16">
        <f>'Challenge Sheet Data'!D21</f>
        <v>0</v>
      </c>
      <c r="R16" t="str">
        <f>IF('Challenge Sheet Data'!G21="", "X",IF('Challenge Sheet Data'!G21="Took part in an activity that others organised", "and took part in an activity that others organised.", IF('Challenge Sheet Data'!G21="Helped to organise with others", "and helped to organise with others.", IF('Challenge Sheet Data'!G21="Organised and led on their own", "and organised and led on their own.", "and helped others to learn new skills."))))</f>
        <v>X</v>
      </c>
      <c r="S16">
        <f>'Candidate List'!D36</f>
        <v>0</v>
      </c>
      <c r="T16">
        <f>'Candidate List'!H36</f>
        <v>0</v>
      </c>
      <c r="U16">
        <f>'Challenge Sheet Data'!H21</f>
        <v>0</v>
      </c>
      <c r="V16">
        <f>'Challenge Sheet Data'!I21</f>
        <v>0</v>
      </c>
      <c r="W16">
        <f>'Challenge Sheet Data'!J21</f>
        <v>0</v>
      </c>
      <c r="X16">
        <f>'Challenge Sheet Data'!K21</f>
        <v>0</v>
      </c>
      <c r="Y16">
        <f>'Challenge Sheet Data'!L21</f>
        <v>0</v>
      </c>
      <c r="Z16">
        <f>'Challenge Sheet Data'!M21</f>
        <v>0</v>
      </c>
      <c r="AA16" t="str">
        <f>IF('Candidate List'!I36="", "X", IF(K16="Male", "He", IF(K16="Female","She","They")))</f>
        <v>X</v>
      </c>
      <c r="AB16" t="str">
        <f>IF('Candidate List'!I36="", "X", IF(K16="Male", "his", IF(K16="Female","her","their")))</f>
        <v>X</v>
      </c>
      <c r="AD16">
        <f>'Candidate List'!L36</f>
        <v>0</v>
      </c>
      <c r="AE16">
        <f>'Assessment Form'!E$9</f>
        <v>0</v>
      </c>
      <c r="AF16">
        <f>'Internal Verifier Form'!F$10</f>
        <v>0</v>
      </c>
      <c r="AG16" t="str">
        <f>IF('Standardisation Panel'!$I$12=0,"Direct Claim",'Standardisation Panel'!$N$34)</f>
        <v>Direct Claim</v>
      </c>
      <c r="AL16">
        <f>'Candidate List'!F$7</f>
        <v>0</v>
      </c>
    </row>
    <row r="17" spans="1:38">
      <c r="A17">
        <f>'Candidate List'!$F$18</f>
        <v>0</v>
      </c>
      <c r="B17">
        <f>'Candidate List'!$F$9</f>
        <v>0</v>
      </c>
      <c r="C17">
        <f>'Candidate List'!$F$11</f>
        <v>0</v>
      </c>
      <c r="D17">
        <f>'Candidate List'!E37</f>
        <v>0</v>
      </c>
      <c r="E17" s="2">
        <f>'Candidate List'!F37</f>
        <v>0</v>
      </c>
      <c r="F17">
        <f>'Candidate List'!G37</f>
        <v>0</v>
      </c>
      <c r="G17">
        <f>'Challenge Sheet Data'!E22</f>
        <v>0</v>
      </c>
      <c r="H17" s="3">
        <f t="shared" si="0"/>
        <v>0</v>
      </c>
      <c r="I17" s="2">
        <f t="shared" ca="1" si="1"/>
        <v>45040</v>
      </c>
      <c r="K17">
        <f>'Candidate List'!I37</f>
        <v>0</v>
      </c>
      <c r="L17">
        <f>'Candidate List'!J37</f>
        <v>0</v>
      </c>
      <c r="M17">
        <f>'Candidate List'!K37</f>
        <v>0</v>
      </c>
      <c r="N17" t="str">
        <f>IF('Challenge Sheet Data'!F22="yes","no","yes")</f>
        <v>yes</v>
      </c>
      <c r="O17">
        <f>'Challenge Sheet Data'!D22</f>
        <v>0</v>
      </c>
      <c r="R17" t="str">
        <f>IF('Challenge Sheet Data'!G22="", "X",IF('Challenge Sheet Data'!G22="Took part in an activity that others organised", "and took part in an activity that others organised.", IF('Challenge Sheet Data'!G22="Helped to organise with others", "and helped to organise with others.", IF('Challenge Sheet Data'!G22="Organised and led on their own", "and organised and led on their own.", "and helped others to learn new skills."))))</f>
        <v>X</v>
      </c>
      <c r="S17">
        <f>'Candidate List'!D37</f>
        <v>0</v>
      </c>
      <c r="T17">
        <f>'Candidate List'!H37</f>
        <v>0</v>
      </c>
      <c r="U17">
        <f>'Challenge Sheet Data'!H22</f>
        <v>0</v>
      </c>
      <c r="V17">
        <f>'Challenge Sheet Data'!I22</f>
        <v>0</v>
      </c>
      <c r="W17">
        <f>'Challenge Sheet Data'!J22</f>
        <v>0</v>
      </c>
      <c r="X17">
        <f>'Challenge Sheet Data'!K22</f>
        <v>0</v>
      </c>
      <c r="Y17">
        <f>'Challenge Sheet Data'!L22</f>
        <v>0</v>
      </c>
      <c r="Z17">
        <f>'Challenge Sheet Data'!M22</f>
        <v>0</v>
      </c>
      <c r="AA17" t="str">
        <f>IF('Candidate List'!I37="", "X", IF(K17="Male", "He", IF(K17="Female","She","They")))</f>
        <v>X</v>
      </c>
      <c r="AB17" t="str">
        <f>IF('Candidate List'!I37="", "X", IF(K17="Male", "his", IF(K17="Female","her","their")))</f>
        <v>X</v>
      </c>
      <c r="AD17">
        <f>'Candidate List'!L37</f>
        <v>0</v>
      </c>
      <c r="AE17">
        <f>'Assessment Form'!E$9</f>
        <v>0</v>
      </c>
      <c r="AF17">
        <f>'Internal Verifier Form'!F$10</f>
        <v>0</v>
      </c>
      <c r="AG17" t="str">
        <f>IF('Standardisation Panel'!$I$12=0,"Direct Claim",'Standardisation Panel'!$N$34)</f>
        <v>Direct Claim</v>
      </c>
      <c r="AL17">
        <f>'Candidate List'!F$7</f>
        <v>0</v>
      </c>
    </row>
    <row r="18" spans="1:38">
      <c r="A18">
        <f>'Candidate List'!$F$18</f>
        <v>0</v>
      </c>
      <c r="B18">
        <f>'Candidate List'!$F$9</f>
        <v>0</v>
      </c>
      <c r="C18">
        <f>'Candidate List'!$F$11</f>
        <v>0</v>
      </c>
      <c r="D18">
        <f>'Candidate List'!E38</f>
        <v>0</v>
      </c>
      <c r="E18" s="2">
        <f>'Candidate List'!F38</f>
        <v>0</v>
      </c>
      <c r="F18">
        <f>'Candidate List'!G38</f>
        <v>0</v>
      </c>
      <c r="G18">
        <f>'Challenge Sheet Data'!E23</f>
        <v>0</v>
      </c>
      <c r="H18" s="3">
        <f t="shared" si="0"/>
        <v>0</v>
      </c>
      <c r="I18" s="2">
        <f t="shared" ca="1" si="1"/>
        <v>45040</v>
      </c>
      <c r="K18">
        <f>'Candidate List'!I38</f>
        <v>0</v>
      </c>
      <c r="L18">
        <f>'Candidate List'!J38</f>
        <v>0</v>
      </c>
      <c r="M18">
        <f>'Candidate List'!K38</f>
        <v>0</v>
      </c>
      <c r="N18" t="str">
        <f>IF('Challenge Sheet Data'!F23="yes","no","yes")</f>
        <v>yes</v>
      </c>
      <c r="O18">
        <f>'Challenge Sheet Data'!D23</f>
        <v>0</v>
      </c>
      <c r="R18" t="str">
        <f>IF('Challenge Sheet Data'!G23="", "X",IF('Challenge Sheet Data'!G23="Took part in an activity that others organised", "and took part in an activity that others organised.", IF('Challenge Sheet Data'!G23="Helped to organise with others", "and helped to organise with others.", IF('Challenge Sheet Data'!G23="Organised and led on their own", "and organised and led on their own.", "and helped others to learn new skills."))))</f>
        <v>X</v>
      </c>
      <c r="S18">
        <f>'Candidate List'!D38</f>
        <v>0</v>
      </c>
      <c r="T18">
        <f>'Candidate List'!H38</f>
        <v>0</v>
      </c>
      <c r="U18">
        <f>'Challenge Sheet Data'!H23</f>
        <v>0</v>
      </c>
      <c r="V18">
        <f>'Challenge Sheet Data'!I23</f>
        <v>0</v>
      </c>
      <c r="W18">
        <f>'Challenge Sheet Data'!J23</f>
        <v>0</v>
      </c>
      <c r="X18">
        <f>'Challenge Sheet Data'!K23</f>
        <v>0</v>
      </c>
      <c r="Y18">
        <f>'Challenge Sheet Data'!L23</f>
        <v>0</v>
      </c>
      <c r="Z18">
        <f>'Challenge Sheet Data'!M23</f>
        <v>0</v>
      </c>
      <c r="AA18" t="str">
        <f>IF('Candidate List'!I38="", "X", IF(K18="Male", "He", IF(K18="Female","She","They")))</f>
        <v>X</v>
      </c>
      <c r="AB18" t="str">
        <f>IF('Candidate List'!I38="", "X", IF(K18="Male", "his", IF(K18="Female","her","their")))</f>
        <v>X</v>
      </c>
      <c r="AD18">
        <f>'Candidate List'!L38</f>
        <v>0</v>
      </c>
      <c r="AE18">
        <f>'Assessment Form'!E$9</f>
        <v>0</v>
      </c>
      <c r="AF18">
        <f>'Internal Verifier Form'!F$10</f>
        <v>0</v>
      </c>
      <c r="AG18" t="str">
        <f>IF('Standardisation Panel'!$I$12=0,"Direct Claim",'Standardisation Panel'!$N$34)</f>
        <v>Direct Claim</v>
      </c>
      <c r="AL18">
        <f>'Candidate List'!F$7</f>
        <v>0</v>
      </c>
    </row>
    <row r="19" spans="1:38">
      <c r="A19">
        <f>'Candidate List'!$F$18</f>
        <v>0</v>
      </c>
      <c r="B19">
        <f>'Candidate List'!$F$9</f>
        <v>0</v>
      </c>
      <c r="C19">
        <f>'Candidate List'!$F$11</f>
        <v>0</v>
      </c>
      <c r="D19">
        <f>'Candidate List'!E39</f>
        <v>0</v>
      </c>
      <c r="E19" s="2">
        <f>'Candidate List'!F39</f>
        <v>0</v>
      </c>
      <c r="F19">
        <f>'Candidate List'!G39</f>
        <v>0</v>
      </c>
      <c r="G19">
        <f>'Challenge Sheet Data'!E24</f>
        <v>0</v>
      </c>
      <c r="H19" s="3">
        <f t="shared" si="0"/>
        <v>0</v>
      </c>
      <c r="I19" s="2">
        <f t="shared" ca="1" si="1"/>
        <v>45040</v>
      </c>
      <c r="K19">
        <f>'Candidate List'!I39</f>
        <v>0</v>
      </c>
      <c r="L19">
        <f>'Candidate List'!J39</f>
        <v>0</v>
      </c>
      <c r="M19">
        <f>'Candidate List'!K39</f>
        <v>0</v>
      </c>
      <c r="N19" t="str">
        <f>IF('Challenge Sheet Data'!F24="yes","no","yes")</f>
        <v>yes</v>
      </c>
      <c r="O19">
        <f>'Challenge Sheet Data'!D24</f>
        <v>0</v>
      </c>
      <c r="R19" t="str">
        <f>IF('Challenge Sheet Data'!G24="", "X",IF('Challenge Sheet Data'!G24="Took part in an activity that others organised", "and took part in an activity that others organised.", IF('Challenge Sheet Data'!G24="Helped to organise with others", "and helped to organise with others.", IF('Challenge Sheet Data'!G24="Organised and led on their own", "and organised and led on their own.", "and helped others to learn new skills."))))</f>
        <v>X</v>
      </c>
      <c r="S19">
        <f>'Candidate List'!D39</f>
        <v>0</v>
      </c>
      <c r="T19">
        <f>'Candidate List'!H39</f>
        <v>0</v>
      </c>
      <c r="U19">
        <f>'Challenge Sheet Data'!H24</f>
        <v>0</v>
      </c>
      <c r="V19">
        <f>'Challenge Sheet Data'!I24</f>
        <v>0</v>
      </c>
      <c r="W19">
        <f>'Challenge Sheet Data'!J24</f>
        <v>0</v>
      </c>
      <c r="X19">
        <f>'Challenge Sheet Data'!K24</f>
        <v>0</v>
      </c>
      <c r="Y19">
        <f>'Challenge Sheet Data'!L24</f>
        <v>0</v>
      </c>
      <c r="Z19">
        <f>'Challenge Sheet Data'!M24</f>
        <v>0</v>
      </c>
      <c r="AA19" t="str">
        <f>IF('Candidate List'!I39="", "X", IF(K19="Male", "He", IF(K19="Female","She","They")))</f>
        <v>X</v>
      </c>
      <c r="AB19" t="str">
        <f>IF('Candidate List'!I39="", "X", IF(K19="Male", "his", IF(K19="Female","her","their")))</f>
        <v>X</v>
      </c>
      <c r="AD19">
        <f>'Candidate List'!L39</f>
        <v>0</v>
      </c>
      <c r="AE19">
        <f>'Assessment Form'!E$9</f>
        <v>0</v>
      </c>
      <c r="AF19">
        <f>'Internal Verifier Form'!F$10</f>
        <v>0</v>
      </c>
      <c r="AG19" t="str">
        <f>IF('Standardisation Panel'!$I$12=0,"Direct Claim",'Standardisation Panel'!$N$34)</f>
        <v>Direct Claim</v>
      </c>
      <c r="AL19">
        <f>'Candidate List'!F$7</f>
        <v>0</v>
      </c>
    </row>
    <row r="20" spans="1:38">
      <c r="A20">
        <f>'Candidate List'!$F$18</f>
        <v>0</v>
      </c>
      <c r="B20">
        <f>'Candidate List'!$F$9</f>
        <v>0</v>
      </c>
      <c r="C20">
        <f>'Candidate List'!$F$11</f>
        <v>0</v>
      </c>
      <c r="D20">
        <f>'Candidate List'!E40</f>
        <v>0</v>
      </c>
      <c r="E20" s="2">
        <f>'Candidate List'!F40</f>
        <v>0</v>
      </c>
      <c r="F20">
        <f>'Candidate List'!G40</f>
        <v>0</v>
      </c>
      <c r="G20">
        <f>'Challenge Sheet Data'!E25</f>
        <v>0</v>
      </c>
      <c r="H20" s="3">
        <f t="shared" si="0"/>
        <v>0</v>
      </c>
      <c r="I20" s="2">
        <f t="shared" ca="1" si="1"/>
        <v>45040</v>
      </c>
      <c r="K20">
        <f>'Candidate List'!I40</f>
        <v>0</v>
      </c>
      <c r="L20">
        <f>'Candidate List'!J40</f>
        <v>0</v>
      </c>
      <c r="M20">
        <f>'Candidate List'!K40</f>
        <v>0</v>
      </c>
      <c r="N20" t="str">
        <f>IF('Challenge Sheet Data'!F25="yes","no","yes")</f>
        <v>yes</v>
      </c>
      <c r="O20">
        <f>'Challenge Sheet Data'!D25</f>
        <v>0</v>
      </c>
      <c r="R20" t="str">
        <f>IF('Challenge Sheet Data'!G25="", "X",IF('Challenge Sheet Data'!G25="Took part in an activity that others organised", "and took part in an activity that others organised.", IF('Challenge Sheet Data'!G25="Helped to organise with others", "and helped to organise with others.", IF('Challenge Sheet Data'!G25="Organised and led on their own", "and organised and led on their own.", "and helped others to learn new skills."))))</f>
        <v>X</v>
      </c>
      <c r="S20">
        <f>'Candidate List'!D40</f>
        <v>0</v>
      </c>
      <c r="T20">
        <f>'Candidate List'!H40</f>
        <v>0</v>
      </c>
      <c r="U20">
        <f>'Challenge Sheet Data'!H25</f>
        <v>0</v>
      </c>
      <c r="V20">
        <f>'Challenge Sheet Data'!I25</f>
        <v>0</v>
      </c>
      <c r="W20">
        <f>'Challenge Sheet Data'!J25</f>
        <v>0</v>
      </c>
      <c r="X20">
        <f>'Challenge Sheet Data'!K25</f>
        <v>0</v>
      </c>
      <c r="Y20">
        <f>'Challenge Sheet Data'!L25</f>
        <v>0</v>
      </c>
      <c r="Z20">
        <f>'Challenge Sheet Data'!M25</f>
        <v>0</v>
      </c>
      <c r="AA20" t="str">
        <f>IF('Candidate List'!I40="", "X", IF(K20="Male", "He", IF(K20="Female","She","They")))</f>
        <v>X</v>
      </c>
      <c r="AB20" t="str">
        <f>IF('Candidate List'!I40="", "X", IF(K20="Male", "his", IF(K20="Female","her","their")))</f>
        <v>X</v>
      </c>
      <c r="AD20">
        <f>'Candidate List'!L40</f>
        <v>0</v>
      </c>
      <c r="AE20">
        <f>'Assessment Form'!E$9</f>
        <v>0</v>
      </c>
      <c r="AF20">
        <f>'Internal Verifier Form'!F$10</f>
        <v>0</v>
      </c>
      <c r="AG20" t="str">
        <f>IF('Standardisation Panel'!$I$12=0,"Direct Claim",'Standardisation Panel'!$N$34)</f>
        <v>Direct Claim</v>
      </c>
      <c r="AL20">
        <f>'Candidate List'!F$7</f>
        <v>0</v>
      </c>
    </row>
    <row r="21" spans="1:38">
      <c r="A21">
        <f>'Candidate List'!$F$18</f>
        <v>0</v>
      </c>
      <c r="B21">
        <f>'Candidate List'!$F$9</f>
        <v>0</v>
      </c>
      <c r="C21">
        <f>'Candidate List'!$F$11</f>
        <v>0</v>
      </c>
      <c r="D21">
        <f>'Candidate List'!E41</f>
        <v>0</v>
      </c>
      <c r="E21" s="2">
        <f>'Candidate List'!F41</f>
        <v>0</v>
      </c>
      <c r="F21">
        <f>'Candidate List'!G41</f>
        <v>0</v>
      </c>
      <c r="G21">
        <f>'Challenge Sheet Data'!E26</f>
        <v>0</v>
      </c>
      <c r="H21" s="3">
        <f t="shared" si="0"/>
        <v>0</v>
      </c>
      <c r="I21" s="2">
        <f t="shared" ca="1" si="1"/>
        <v>45040</v>
      </c>
      <c r="K21">
        <f>'Candidate List'!I41</f>
        <v>0</v>
      </c>
      <c r="L21">
        <f>'Candidate List'!J41</f>
        <v>0</v>
      </c>
      <c r="M21">
        <f>'Candidate List'!K41</f>
        <v>0</v>
      </c>
      <c r="N21" t="str">
        <f>IF('Challenge Sheet Data'!F26="yes","no","yes")</f>
        <v>yes</v>
      </c>
      <c r="O21">
        <f>'Challenge Sheet Data'!D26</f>
        <v>0</v>
      </c>
      <c r="R21" t="str">
        <f>IF('Challenge Sheet Data'!G26="", "X",IF('Challenge Sheet Data'!G26="Took part in an activity that others organised", "and took part in an activity that others organised.", IF('Challenge Sheet Data'!G26="Helped to organise with others", "and helped to organise with others.", IF('Challenge Sheet Data'!G26="Organised and led on their own", "and organised and led on their own.", "and helped others to learn new skills."))))</f>
        <v>X</v>
      </c>
      <c r="S21">
        <f>'Candidate List'!D41</f>
        <v>0</v>
      </c>
      <c r="T21">
        <f>'Candidate List'!H41</f>
        <v>0</v>
      </c>
      <c r="U21">
        <f>'Challenge Sheet Data'!H26</f>
        <v>0</v>
      </c>
      <c r="V21">
        <f>'Challenge Sheet Data'!I26</f>
        <v>0</v>
      </c>
      <c r="W21">
        <f>'Challenge Sheet Data'!J26</f>
        <v>0</v>
      </c>
      <c r="X21">
        <f>'Challenge Sheet Data'!K26</f>
        <v>0</v>
      </c>
      <c r="Y21">
        <f>'Challenge Sheet Data'!L26</f>
        <v>0</v>
      </c>
      <c r="Z21">
        <f>'Challenge Sheet Data'!M26</f>
        <v>0</v>
      </c>
      <c r="AA21" t="str">
        <f>IF('Candidate List'!I41="", "X", IF(K21="Male", "He", IF(K21="Female","She","They")))</f>
        <v>X</v>
      </c>
      <c r="AB21" t="str">
        <f>IF('Candidate List'!I41="", "X", IF(K21="Male", "his", IF(K21="Female","her","their")))</f>
        <v>X</v>
      </c>
      <c r="AD21">
        <f>'Candidate List'!L41</f>
        <v>0</v>
      </c>
      <c r="AE21">
        <f>'Assessment Form'!E$9</f>
        <v>0</v>
      </c>
      <c r="AF21">
        <f>'Internal Verifier Form'!F$10</f>
        <v>0</v>
      </c>
      <c r="AG21" t="str">
        <f>IF('Standardisation Panel'!$I$12=0,"Direct Claim",'Standardisation Panel'!$N$34)</f>
        <v>Direct Claim</v>
      </c>
      <c r="AL21">
        <f>'Candidate List'!F$7</f>
        <v>0</v>
      </c>
    </row>
    <row r="22" spans="1:38">
      <c r="A22">
        <f>'Candidate List'!$F$18</f>
        <v>0</v>
      </c>
      <c r="B22">
        <f>'Candidate List'!$F$9</f>
        <v>0</v>
      </c>
      <c r="C22">
        <f>'Candidate List'!$F$11</f>
        <v>0</v>
      </c>
      <c r="D22">
        <f>'Candidate List'!E42</f>
        <v>0</v>
      </c>
      <c r="E22" s="2">
        <f>'Candidate List'!F42</f>
        <v>0</v>
      </c>
      <c r="F22">
        <f>'Candidate List'!G42</f>
        <v>0</v>
      </c>
      <c r="G22">
        <f>'Challenge Sheet Data'!E27</f>
        <v>0</v>
      </c>
      <c r="H22" s="3">
        <f t="shared" si="0"/>
        <v>0</v>
      </c>
      <c r="I22" s="2">
        <f t="shared" ca="1" si="1"/>
        <v>45040</v>
      </c>
      <c r="K22">
        <f>'Candidate List'!I42</f>
        <v>0</v>
      </c>
      <c r="L22">
        <f>'Candidate List'!J42</f>
        <v>0</v>
      </c>
      <c r="M22">
        <f>'Candidate List'!K42</f>
        <v>0</v>
      </c>
      <c r="N22" t="str">
        <f>IF('Challenge Sheet Data'!F27="yes","no","yes")</f>
        <v>yes</v>
      </c>
      <c r="O22">
        <f>'Challenge Sheet Data'!D27</f>
        <v>0</v>
      </c>
      <c r="R22" t="str">
        <f>IF('Challenge Sheet Data'!G27="", "X",IF('Challenge Sheet Data'!G27="Took part in an activity that others organised", "and took part in an activity that others organised.", IF('Challenge Sheet Data'!G27="Helped to organise with others", "and helped to organise with others.", IF('Challenge Sheet Data'!G27="Organised and led on their own", "and organised and led on their own.", "and helped others to learn new skills."))))</f>
        <v>X</v>
      </c>
      <c r="S22">
        <f>'Candidate List'!D42</f>
        <v>0</v>
      </c>
      <c r="T22">
        <f>'Candidate List'!H42</f>
        <v>0</v>
      </c>
      <c r="U22">
        <f>'Challenge Sheet Data'!H27</f>
        <v>0</v>
      </c>
      <c r="V22">
        <f>'Challenge Sheet Data'!I27</f>
        <v>0</v>
      </c>
      <c r="W22">
        <f>'Challenge Sheet Data'!J27</f>
        <v>0</v>
      </c>
      <c r="X22">
        <f>'Challenge Sheet Data'!K27</f>
        <v>0</v>
      </c>
      <c r="Y22">
        <f>'Challenge Sheet Data'!L27</f>
        <v>0</v>
      </c>
      <c r="Z22">
        <f>'Challenge Sheet Data'!M27</f>
        <v>0</v>
      </c>
      <c r="AA22" t="str">
        <f>IF('Candidate List'!I42="", "X", IF(K22="Male", "He", IF(K22="Female","She","They")))</f>
        <v>X</v>
      </c>
      <c r="AB22" t="str">
        <f>IF('Candidate List'!I42="", "X", IF(K22="Male", "his", IF(K22="Female","her","their")))</f>
        <v>X</v>
      </c>
      <c r="AD22">
        <f>'Candidate List'!L42</f>
        <v>0</v>
      </c>
      <c r="AE22">
        <f>'Assessment Form'!E$9</f>
        <v>0</v>
      </c>
      <c r="AF22">
        <f>'Internal Verifier Form'!F$10</f>
        <v>0</v>
      </c>
      <c r="AG22" t="str">
        <f>IF('Standardisation Panel'!$I$12=0,"Direct Claim",'Standardisation Panel'!$N$34)</f>
        <v>Direct Claim</v>
      </c>
      <c r="AL22">
        <f>'Candidate List'!F$7</f>
        <v>0</v>
      </c>
    </row>
    <row r="23" spans="1:38">
      <c r="A23">
        <f>'Candidate List'!$F$18</f>
        <v>0</v>
      </c>
      <c r="B23">
        <f>'Candidate List'!$F$9</f>
        <v>0</v>
      </c>
      <c r="C23">
        <f>'Candidate List'!$F$11</f>
        <v>0</v>
      </c>
      <c r="D23">
        <f>'Candidate List'!E43</f>
        <v>0</v>
      </c>
      <c r="E23" s="2">
        <f>'Candidate List'!F43</f>
        <v>0</v>
      </c>
      <c r="F23">
        <f>'Candidate List'!G43</f>
        <v>0</v>
      </c>
      <c r="G23">
        <f>'Challenge Sheet Data'!E28</f>
        <v>0</v>
      </c>
      <c r="H23" s="3">
        <f t="shared" si="0"/>
        <v>0</v>
      </c>
      <c r="I23" s="2">
        <f t="shared" ca="1" si="1"/>
        <v>45040</v>
      </c>
      <c r="K23">
        <f>'Candidate List'!I43</f>
        <v>0</v>
      </c>
      <c r="L23">
        <f>'Candidate List'!J43</f>
        <v>0</v>
      </c>
      <c r="M23">
        <f>'Candidate List'!K43</f>
        <v>0</v>
      </c>
      <c r="N23" t="str">
        <f>IF('Challenge Sheet Data'!F28="yes","no","yes")</f>
        <v>yes</v>
      </c>
      <c r="O23">
        <f>'Challenge Sheet Data'!D28</f>
        <v>0</v>
      </c>
      <c r="R23" t="str">
        <f>IF('Challenge Sheet Data'!G28="", "X",IF('Challenge Sheet Data'!G28="Took part in an activity that others organised", "and took part in an activity that others organised.", IF('Challenge Sheet Data'!G28="Helped to organise with others", "and helped to organise with others.", IF('Challenge Sheet Data'!G28="Organised and led on their own", "and organised and led on their own.", "and helped others to learn new skills."))))</f>
        <v>X</v>
      </c>
      <c r="S23">
        <f>'Candidate List'!D43</f>
        <v>0</v>
      </c>
      <c r="T23">
        <f>'Candidate List'!H43</f>
        <v>0</v>
      </c>
      <c r="U23">
        <f>'Challenge Sheet Data'!H28</f>
        <v>0</v>
      </c>
      <c r="V23">
        <f>'Challenge Sheet Data'!I28</f>
        <v>0</v>
      </c>
      <c r="W23">
        <f>'Challenge Sheet Data'!J28</f>
        <v>0</v>
      </c>
      <c r="X23">
        <f>'Challenge Sheet Data'!K28</f>
        <v>0</v>
      </c>
      <c r="Y23">
        <f>'Challenge Sheet Data'!L28</f>
        <v>0</v>
      </c>
      <c r="Z23">
        <f>'Challenge Sheet Data'!M28</f>
        <v>0</v>
      </c>
      <c r="AA23" t="str">
        <f>IF('Candidate List'!I43="", "X", IF(K23="Male", "He", IF(K23="Female","She","They")))</f>
        <v>X</v>
      </c>
      <c r="AB23" t="str">
        <f>IF('Candidate List'!I43="", "X", IF(K23="Male", "his", IF(K23="Female","her","their")))</f>
        <v>X</v>
      </c>
      <c r="AD23">
        <f>'Candidate List'!L43</f>
        <v>0</v>
      </c>
      <c r="AE23">
        <f>'Assessment Form'!E$9</f>
        <v>0</v>
      </c>
      <c r="AF23">
        <f>'Internal Verifier Form'!F$10</f>
        <v>0</v>
      </c>
      <c r="AG23" t="str">
        <f>IF('Standardisation Panel'!$I$12=0,"Direct Claim",'Standardisation Panel'!$N$34)</f>
        <v>Direct Claim</v>
      </c>
      <c r="AL23">
        <f>'Candidate List'!F$7</f>
        <v>0</v>
      </c>
    </row>
    <row r="24" spans="1:38">
      <c r="A24">
        <f>'Candidate List'!$F$18</f>
        <v>0</v>
      </c>
      <c r="B24">
        <f>'Candidate List'!$F$9</f>
        <v>0</v>
      </c>
      <c r="C24">
        <f>'Candidate List'!$F$11</f>
        <v>0</v>
      </c>
      <c r="D24">
        <f>'Candidate List'!E44</f>
        <v>0</v>
      </c>
      <c r="E24" s="2">
        <f>'Candidate List'!F44</f>
        <v>0</v>
      </c>
      <c r="F24">
        <f>'Candidate List'!G44</f>
        <v>0</v>
      </c>
      <c r="G24">
        <f>'Challenge Sheet Data'!E29</f>
        <v>0</v>
      </c>
      <c r="H24" s="3">
        <f t="shared" si="0"/>
        <v>0</v>
      </c>
      <c r="I24" s="2">
        <f t="shared" ca="1" si="1"/>
        <v>45040</v>
      </c>
      <c r="K24">
        <f>'Candidate List'!I44</f>
        <v>0</v>
      </c>
      <c r="L24">
        <f>'Candidate List'!J44</f>
        <v>0</v>
      </c>
      <c r="M24">
        <f>'Candidate List'!K44</f>
        <v>0</v>
      </c>
      <c r="N24" t="str">
        <f>IF('Challenge Sheet Data'!F29="yes","no","yes")</f>
        <v>yes</v>
      </c>
      <c r="O24">
        <f>'Challenge Sheet Data'!D29</f>
        <v>0</v>
      </c>
      <c r="R24" t="str">
        <f>IF('Challenge Sheet Data'!G29="", "X",IF('Challenge Sheet Data'!G29="Took part in an activity that others organised", "and took part in an activity that others organised.", IF('Challenge Sheet Data'!G29="Helped to organise with others", "and helped to organise with others.", IF('Challenge Sheet Data'!G29="Organised and led on their own", "and organised and led on their own.", "and helped others to learn new skills."))))</f>
        <v>X</v>
      </c>
      <c r="S24">
        <f>'Candidate List'!D44</f>
        <v>0</v>
      </c>
      <c r="T24">
        <f>'Candidate List'!H44</f>
        <v>0</v>
      </c>
      <c r="U24">
        <f>'Challenge Sheet Data'!H29</f>
        <v>0</v>
      </c>
      <c r="V24">
        <f>'Challenge Sheet Data'!I29</f>
        <v>0</v>
      </c>
      <c r="W24">
        <f>'Challenge Sheet Data'!J29</f>
        <v>0</v>
      </c>
      <c r="X24">
        <f>'Challenge Sheet Data'!K29</f>
        <v>0</v>
      </c>
      <c r="Y24">
        <f>'Challenge Sheet Data'!L29</f>
        <v>0</v>
      </c>
      <c r="Z24">
        <f>'Challenge Sheet Data'!M29</f>
        <v>0</v>
      </c>
      <c r="AA24" t="str">
        <f>IF('Candidate List'!I44="", "X", IF(K24="Male", "He", IF(K24="Female","She","They")))</f>
        <v>X</v>
      </c>
      <c r="AB24" t="str">
        <f>IF('Candidate List'!I44="", "X", IF(K24="Male", "his", IF(K24="Female","her","their")))</f>
        <v>X</v>
      </c>
      <c r="AD24">
        <f>'Candidate List'!L44</f>
        <v>0</v>
      </c>
      <c r="AE24">
        <f>'Assessment Form'!E$9</f>
        <v>0</v>
      </c>
      <c r="AF24">
        <f>'Internal Verifier Form'!F$10</f>
        <v>0</v>
      </c>
      <c r="AG24" t="str">
        <f>IF('Standardisation Panel'!$I$12=0,"Direct Claim",'Standardisation Panel'!$N$34)</f>
        <v>Direct Claim</v>
      </c>
      <c r="AL24">
        <f>'Candidate List'!F$7</f>
        <v>0</v>
      </c>
    </row>
    <row r="25" spans="1:38">
      <c r="A25">
        <f>'Candidate List'!$F$18</f>
        <v>0</v>
      </c>
      <c r="B25">
        <f>'Candidate List'!$F$9</f>
        <v>0</v>
      </c>
      <c r="C25">
        <f>'Candidate List'!$F$11</f>
        <v>0</v>
      </c>
      <c r="D25">
        <f>'Candidate List'!E45</f>
        <v>0</v>
      </c>
      <c r="E25" s="2">
        <f>'Candidate List'!F45</f>
        <v>0</v>
      </c>
      <c r="F25">
        <f>'Candidate List'!G45</f>
        <v>0</v>
      </c>
      <c r="G25">
        <f>'Challenge Sheet Data'!E30</f>
        <v>0</v>
      </c>
      <c r="H25" s="3">
        <f t="shared" si="0"/>
        <v>0</v>
      </c>
      <c r="I25" s="2">
        <f t="shared" ca="1" si="1"/>
        <v>45040</v>
      </c>
      <c r="K25">
        <f>'Candidate List'!I45</f>
        <v>0</v>
      </c>
      <c r="L25">
        <f>'Candidate List'!J45</f>
        <v>0</v>
      </c>
      <c r="M25">
        <f>'Candidate List'!K45</f>
        <v>0</v>
      </c>
      <c r="N25" t="str">
        <f>IF('Challenge Sheet Data'!F30="yes","no","yes")</f>
        <v>yes</v>
      </c>
      <c r="O25">
        <f>'Challenge Sheet Data'!D30</f>
        <v>0</v>
      </c>
      <c r="R25" t="str">
        <f>IF('Challenge Sheet Data'!G30="", "X",IF('Challenge Sheet Data'!G30="Took part in an activity that others organised", "and took part in an activity that others organised.", IF('Challenge Sheet Data'!G30="Helped to organise with others", "and helped to organise with others.", IF('Challenge Sheet Data'!G30="Organised and led on their own", "and organised and led on their own.", "and helped others to learn new skills."))))</f>
        <v>X</v>
      </c>
      <c r="S25">
        <f>'Candidate List'!D45</f>
        <v>0</v>
      </c>
      <c r="T25">
        <f>'Candidate List'!H45</f>
        <v>0</v>
      </c>
      <c r="U25">
        <f>'Challenge Sheet Data'!H30</f>
        <v>0</v>
      </c>
      <c r="V25">
        <f>'Challenge Sheet Data'!I30</f>
        <v>0</v>
      </c>
      <c r="W25">
        <f>'Challenge Sheet Data'!J30</f>
        <v>0</v>
      </c>
      <c r="X25">
        <f>'Challenge Sheet Data'!K30</f>
        <v>0</v>
      </c>
      <c r="Y25">
        <f>'Challenge Sheet Data'!L30</f>
        <v>0</v>
      </c>
      <c r="Z25">
        <f>'Challenge Sheet Data'!M30</f>
        <v>0</v>
      </c>
      <c r="AA25" t="str">
        <f>IF('Candidate List'!I45="", "X", IF(K25="Male", "He", IF(K25="Female","She","They")))</f>
        <v>X</v>
      </c>
      <c r="AB25" t="str">
        <f>IF('Candidate List'!I45="", "X", IF(K25="Male", "his", IF(K25="Female","her","their")))</f>
        <v>X</v>
      </c>
      <c r="AD25">
        <f>'Candidate List'!L45</f>
        <v>0</v>
      </c>
      <c r="AE25">
        <f>'Assessment Form'!E$9</f>
        <v>0</v>
      </c>
      <c r="AF25">
        <f>'Internal Verifier Form'!F$10</f>
        <v>0</v>
      </c>
      <c r="AG25" t="str">
        <f>IF('Standardisation Panel'!$I$12=0,"Direct Claim",'Standardisation Panel'!$N$34)</f>
        <v>Direct Claim</v>
      </c>
      <c r="AL25">
        <f>'Candidate List'!F$7</f>
        <v>0</v>
      </c>
    </row>
    <row r="26" spans="1:38">
      <c r="A26">
        <f>'Candidate List'!$F$18</f>
        <v>0</v>
      </c>
      <c r="B26">
        <f>'Candidate List'!$F$9</f>
        <v>0</v>
      </c>
      <c r="C26">
        <f>'Candidate List'!$F$11</f>
        <v>0</v>
      </c>
      <c r="D26">
        <f>'Candidate List'!E46</f>
        <v>0</v>
      </c>
      <c r="E26" s="2">
        <f>'Candidate List'!F46</f>
        <v>0</v>
      </c>
      <c r="F26">
        <f>'Candidate List'!G46</f>
        <v>0</v>
      </c>
      <c r="G26">
        <f>'Challenge Sheet Data'!E31</f>
        <v>0</v>
      </c>
      <c r="H26" s="3">
        <f t="shared" si="0"/>
        <v>0</v>
      </c>
      <c r="I26" s="2">
        <f t="shared" ca="1" si="1"/>
        <v>45040</v>
      </c>
      <c r="K26">
        <f>'Candidate List'!I46</f>
        <v>0</v>
      </c>
      <c r="L26">
        <f>'Candidate List'!J46</f>
        <v>0</v>
      </c>
      <c r="M26">
        <f>'Candidate List'!K46</f>
        <v>0</v>
      </c>
      <c r="N26" t="str">
        <f>IF('Challenge Sheet Data'!F31="yes","no","yes")</f>
        <v>yes</v>
      </c>
      <c r="O26">
        <f>'Challenge Sheet Data'!D31</f>
        <v>0</v>
      </c>
      <c r="R26" t="str">
        <f>IF('Challenge Sheet Data'!G31="", "X",IF('Challenge Sheet Data'!G31="Took part in an activity that others organised", "and took part in an activity that others organised.", IF('Challenge Sheet Data'!G31="Helped to organise with others", "and helped to organise with others.", IF('Challenge Sheet Data'!G31="Organised and led on their own", "and organised and led on their own.", "and helped others to learn new skills."))))</f>
        <v>X</v>
      </c>
      <c r="S26">
        <f>'Candidate List'!D46</f>
        <v>0</v>
      </c>
      <c r="T26">
        <f>'Candidate List'!H46</f>
        <v>0</v>
      </c>
      <c r="U26">
        <f>'Challenge Sheet Data'!H31</f>
        <v>0</v>
      </c>
      <c r="V26">
        <f>'Challenge Sheet Data'!I31</f>
        <v>0</v>
      </c>
      <c r="W26">
        <f>'Challenge Sheet Data'!J31</f>
        <v>0</v>
      </c>
      <c r="X26">
        <f>'Challenge Sheet Data'!K31</f>
        <v>0</v>
      </c>
      <c r="Y26">
        <f>'Challenge Sheet Data'!L31</f>
        <v>0</v>
      </c>
      <c r="Z26">
        <f>'Challenge Sheet Data'!M31</f>
        <v>0</v>
      </c>
      <c r="AA26" t="str">
        <f>IF('Candidate List'!I46="", "X", IF(K26="Male", "He", IF(K26="Female","She","They")))</f>
        <v>X</v>
      </c>
      <c r="AB26" t="str">
        <f>IF('Candidate List'!I46="", "X", IF(K26="Male", "his", IF(K26="Female","her","their")))</f>
        <v>X</v>
      </c>
      <c r="AD26">
        <f>'Candidate List'!L46</f>
        <v>0</v>
      </c>
      <c r="AE26">
        <f>'Assessment Form'!E$9</f>
        <v>0</v>
      </c>
      <c r="AF26">
        <f>'Internal Verifier Form'!F$10</f>
        <v>0</v>
      </c>
      <c r="AG26" t="str">
        <f>IF('Standardisation Panel'!$I$12=0,"Direct Claim",'Standardisation Panel'!$N$34)</f>
        <v>Direct Claim</v>
      </c>
      <c r="AL26">
        <f>'Candidate List'!F$7</f>
        <v>0</v>
      </c>
    </row>
    <row r="27" spans="1:38">
      <c r="A27">
        <f>'Candidate List'!$F$18</f>
        <v>0</v>
      </c>
      <c r="B27">
        <f>'Candidate List'!$F$9</f>
        <v>0</v>
      </c>
      <c r="C27">
        <f>'Candidate List'!$F$11</f>
        <v>0</v>
      </c>
      <c r="D27">
        <f>'Candidate List'!E47</f>
        <v>0</v>
      </c>
      <c r="E27" s="2">
        <f>'Candidate List'!F47</f>
        <v>0</v>
      </c>
      <c r="F27">
        <f>'Candidate List'!G47</f>
        <v>0</v>
      </c>
      <c r="G27">
        <f>'Challenge Sheet Data'!E32</f>
        <v>0</v>
      </c>
      <c r="H27" s="3">
        <f t="shared" si="0"/>
        <v>0</v>
      </c>
      <c r="I27" s="2">
        <f t="shared" ca="1" si="1"/>
        <v>45040</v>
      </c>
      <c r="K27">
        <f>'Candidate List'!I47</f>
        <v>0</v>
      </c>
      <c r="L27">
        <f>'Candidate List'!J47</f>
        <v>0</v>
      </c>
      <c r="M27">
        <f>'Candidate List'!K47</f>
        <v>0</v>
      </c>
      <c r="N27" t="str">
        <f>IF('Challenge Sheet Data'!F32="yes","no","yes")</f>
        <v>yes</v>
      </c>
      <c r="O27">
        <f>'Challenge Sheet Data'!D32</f>
        <v>0</v>
      </c>
      <c r="R27" t="str">
        <f>IF('Challenge Sheet Data'!G32="", "X",IF('Challenge Sheet Data'!G32="Took part in an activity that others organised", "and took part in an activity that others organised.", IF('Challenge Sheet Data'!G32="Helped to organise with others", "and helped to organise with others.", IF('Challenge Sheet Data'!G32="Organised and led on their own", "and organised and led on their own.", "and helped others to learn new skills."))))</f>
        <v>X</v>
      </c>
      <c r="S27">
        <f>'Candidate List'!D47</f>
        <v>0</v>
      </c>
      <c r="T27">
        <f>'Candidate List'!H47</f>
        <v>0</v>
      </c>
      <c r="U27">
        <f>'Challenge Sheet Data'!H32</f>
        <v>0</v>
      </c>
      <c r="V27">
        <f>'Challenge Sheet Data'!I32</f>
        <v>0</v>
      </c>
      <c r="W27">
        <f>'Challenge Sheet Data'!J32</f>
        <v>0</v>
      </c>
      <c r="X27">
        <f>'Challenge Sheet Data'!K32</f>
        <v>0</v>
      </c>
      <c r="Y27">
        <f>'Challenge Sheet Data'!L32</f>
        <v>0</v>
      </c>
      <c r="Z27">
        <f>'Challenge Sheet Data'!M32</f>
        <v>0</v>
      </c>
      <c r="AA27" t="str">
        <f>IF('Candidate List'!I47="", "X", IF(K27="Male", "He", IF(K27="Female","She","They")))</f>
        <v>X</v>
      </c>
      <c r="AB27" t="str">
        <f>IF('Candidate List'!I47="", "X", IF(K27="Male", "his", IF(K27="Female","her","their")))</f>
        <v>X</v>
      </c>
      <c r="AD27">
        <f>'Candidate List'!L47</f>
        <v>0</v>
      </c>
      <c r="AE27">
        <f>'Assessment Form'!E$9</f>
        <v>0</v>
      </c>
      <c r="AF27">
        <f>'Internal Verifier Form'!F$10</f>
        <v>0</v>
      </c>
      <c r="AG27" t="str">
        <f>IF('Standardisation Panel'!$I$12=0,"Direct Claim",'Standardisation Panel'!$N$34)</f>
        <v>Direct Claim</v>
      </c>
      <c r="AL27">
        <f>'Candidate List'!F$7</f>
        <v>0</v>
      </c>
    </row>
    <row r="28" spans="1:38">
      <c r="A28">
        <f>'Candidate List'!$F$18</f>
        <v>0</v>
      </c>
      <c r="B28">
        <f>'Candidate List'!$F$9</f>
        <v>0</v>
      </c>
      <c r="C28">
        <f>'Candidate List'!$F$11</f>
        <v>0</v>
      </c>
      <c r="D28">
        <f>'Candidate List'!E48</f>
        <v>0</v>
      </c>
      <c r="E28" s="2">
        <f>'Candidate List'!F48</f>
        <v>0</v>
      </c>
      <c r="F28">
        <f>'Candidate List'!G48</f>
        <v>0</v>
      </c>
      <c r="G28">
        <f>'Challenge Sheet Data'!E33</f>
        <v>0</v>
      </c>
      <c r="H28" s="3">
        <f t="shared" si="0"/>
        <v>0</v>
      </c>
      <c r="I28" s="2">
        <f t="shared" ca="1" si="1"/>
        <v>45040</v>
      </c>
      <c r="K28">
        <f>'Candidate List'!I48</f>
        <v>0</v>
      </c>
      <c r="L28">
        <f>'Candidate List'!J48</f>
        <v>0</v>
      </c>
      <c r="M28">
        <f>'Candidate List'!K48</f>
        <v>0</v>
      </c>
      <c r="N28" t="str">
        <f>IF('Challenge Sheet Data'!F33="yes","no","yes")</f>
        <v>yes</v>
      </c>
      <c r="O28">
        <f>'Challenge Sheet Data'!D33</f>
        <v>0</v>
      </c>
      <c r="R28" t="str">
        <f>IF('Challenge Sheet Data'!G33="", "X",IF('Challenge Sheet Data'!G33="Took part in an activity that others organised", "and took part in an activity that others organised.", IF('Challenge Sheet Data'!G33="Helped to organise with others", "and helped to organise with others.", IF('Challenge Sheet Data'!G33="Organised and led on their own", "and organised and led on their own.", "and helped others to learn new skills."))))</f>
        <v>X</v>
      </c>
      <c r="S28">
        <f>'Candidate List'!D48</f>
        <v>0</v>
      </c>
      <c r="T28">
        <f>'Candidate List'!H48</f>
        <v>0</v>
      </c>
      <c r="U28">
        <f>'Challenge Sheet Data'!H33</f>
        <v>0</v>
      </c>
      <c r="V28">
        <f>'Challenge Sheet Data'!I33</f>
        <v>0</v>
      </c>
      <c r="W28">
        <f>'Challenge Sheet Data'!J33</f>
        <v>0</v>
      </c>
      <c r="X28">
        <f>'Challenge Sheet Data'!K33</f>
        <v>0</v>
      </c>
      <c r="Y28">
        <f>'Challenge Sheet Data'!L33</f>
        <v>0</v>
      </c>
      <c r="Z28">
        <f>'Challenge Sheet Data'!M33</f>
        <v>0</v>
      </c>
      <c r="AA28" t="str">
        <f>IF('Candidate List'!I48="", "X", IF(K28="Male", "He", IF(K28="Female","She","They")))</f>
        <v>X</v>
      </c>
      <c r="AB28" t="str">
        <f>IF('Candidate List'!I48="", "X", IF(K28="Male", "his", IF(K28="Female","her","their")))</f>
        <v>X</v>
      </c>
      <c r="AD28">
        <f>'Candidate List'!L48</f>
        <v>0</v>
      </c>
      <c r="AE28">
        <f>'Assessment Form'!E$9</f>
        <v>0</v>
      </c>
      <c r="AF28">
        <f>'Internal Verifier Form'!F$10</f>
        <v>0</v>
      </c>
      <c r="AG28" t="str">
        <f>IF('Standardisation Panel'!$I$12=0,"Direct Claim",'Standardisation Panel'!$N$34)</f>
        <v>Direct Claim</v>
      </c>
      <c r="AL28">
        <f>'Candidate List'!F$7</f>
        <v>0</v>
      </c>
    </row>
    <row r="29" spans="1:38">
      <c r="A29">
        <f>'Candidate List'!$F$18</f>
        <v>0</v>
      </c>
      <c r="B29">
        <f>'Candidate List'!$F$9</f>
        <v>0</v>
      </c>
      <c r="C29">
        <f>'Candidate List'!$F$11</f>
        <v>0</v>
      </c>
      <c r="D29">
        <f>'Candidate List'!E49</f>
        <v>0</v>
      </c>
      <c r="E29" s="2">
        <f>'Candidate List'!F49</f>
        <v>0</v>
      </c>
      <c r="F29">
        <f>'Candidate List'!G49</f>
        <v>0</v>
      </c>
      <c r="G29">
        <f>'Challenge Sheet Data'!E34</f>
        <v>0</v>
      </c>
      <c r="H29" s="3">
        <f t="shared" si="0"/>
        <v>0</v>
      </c>
      <c r="I29" s="2">
        <f t="shared" ca="1" si="1"/>
        <v>45040</v>
      </c>
      <c r="K29">
        <f>'Candidate List'!I49</f>
        <v>0</v>
      </c>
      <c r="L29">
        <f>'Candidate List'!J49</f>
        <v>0</v>
      </c>
      <c r="M29">
        <f>'Candidate List'!K49</f>
        <v>0</v>
      </c>
      <c r="N29" t="str">
        <f>IF('Challenge Sheet Data'!F34="yes","no","yes")</f>
        <v>yes</v>
      </c>
      <c r="O29">
        <f>'Challenge Sheet Data'!D34</f>
        <v>0</v>
      </c>
      <c r="R29" t="str">
        <f>IF('Challenge Sheet Data'!G34="", "X",IF('Challenge Sheet Data'!G34="Took part in an activity that others organised", "and took part in an activity that others organised.", IF('Challenge Sheet Data'!G34="Helped to organise with others", "and helped to organise with others.", IF('Challenge Sheet Data'!G34="Organised and led on their own", "and organised and led on their own.", "and helped others to learn new skills."))))</f>
        <v>X</v>
      </c>
      <c r="S29">
        <f>'Candidate List'!D49</f>
        <v>0</v>
      </c>
      <c r="T29">
        <f>'Candidate List'!H49</f>
        <v>0</v>
      </c>
      <c r="U29">
        <f>'Challenge Sheet Data'!H34</f>
        <v>0</v>
      </c>
      <c r="V29">
        <f>'Challenge Sheet Data'!I34</f>
        <v>0</v>
      </c>
      <c r="W29">
        <f>'Challenge Sheet Data'!J34</f>
        <v>0</v>
      </c>
      <c r="X29">
        <f>'Challenge Sheet Data'!K34</f>
        <v>0</v>
      </c>
      <c r="Y29">
        <f>'Challenge Sheet Data'!L34</f>
        <v>0</v>
      </c>
      <c r="Z29">
        <f>'Challenge Sheet Data'!M34</f>
        <v>0</v>
      </c>
      <c r="AA29" t="str">
        <f>IF('Candidate List'!I49="", "X", IF(K29="Male", "He", IF(K29="Female","She","They")))</f>
        <v>X</v>
      </c>
      <c r="AB29" t="str">
        <f>IF('Candidate List'!I49="", "X", IF(K29="Male", "his", IF(K29="Female","her","their")))</f>
        <v>X</v>
      </c>
      <c r="AD29">
        <f>'Candidate List'!L49</f>
        <v>0</v>
      </c>
      <c r="AE29">
        <f>'Assessment Form'!E$9</f>
        <v>0</v>
      </c>
      <c r="AF29">
        <f>'Internal Verifier Form'!F$10</f>
        <v>0</v>
      </c>
      <c r="AG29" t="str">
        <f>IF('Standardisation Panel'!$I$12=0,"Direct Claim",'Standardisation Panel'!$N$34)</f>
        <v>Direct Claim</v>
      </c>
      <c r="AL29">
        <f>'Candidate List'!F$7</f>
        <v>0</v>
      </c>
    </row>
    <row r="30" spans="1:38">
      <c r="A30">
        <f>'Candidate List'!$F$18</f>
        <v>0</v>
      </c>
      <c r="B30">
        <f>'Candidate List'!$F$9</f>
        <v>0</v>
      </c>
      <c r="C30">
        <f>'Candidate List'!$F$11</f>
        <v>0</v>
      </c>
      <c r="D30">
        <f>'Candidate List'!E50</f>
        <v>0</v>
      </c>
      <c r="E30" s="2">
        <f>'Candidate List'!F50</f>
        <v>0</v>
      </c>
      <c r="F30">
        <f>'Candidate List'!G50</f>
        <v>0</v>
      </c>
      <c r="G30">
        <f>'Challenge Sheet Data'!E35</f>
        <v>0</v>
      </c>
      <c r="H30" s="3">
        <f t="shared" si="0"/>
        <v>0</v>
      </c>
      <c r="I30" s="2">
        <f t="shared" ca="1" si="1"/>
        <v>45040</v>
      </c>
      <c r="K30">
        <f>'Candidate List'!I50</f>
        <v>0</v>
      </c>
      <c r="L30">
        <f>'Candidate List'!J50</f>
        <v>0</v>
      </c>
      <c r="M30">
        <f>'Candidate List'!K50</f>
        <v>0</v>
      </c>
      <c r="N30" t="str">
        <f>IF('Challenge Sheet Data'!F35="yes","no","yes")</f>
        <v>yes</v>
      </c>
      <c r="O30">
        <f>'Challenge Sheet Data'!D35</f>
        <v>0</v>
      </c>
      <c r="R30" t="str">
        <f>IF('Challenge Sheet Data'!G35="", "X",IF('Challenge Sheet Data'!G35="Took part in an activity that others organised", "and took part in an activity that others organised.", IF('Challenge Sheet Data'!G35="Helped to organise with others", "and helped to organise with others.", IF('Challenge Sheet Data'!G35="Organised and led on their own", "and organised and led on their own.", "and helped others to learn new skills."))))</f>
        <v>X</v>
      </c>
      <c r="S30">
        <f>'Candidate List'!D50</f>
        <v>0</v>
      </c>
      <c r="T30">
        <f>'Candidate List'!H50</f>
        <v>0</v>
      </c>
      <c r="U30">
        <f>'Challenge Sheet Data'!H35</f>
        <v>0</v>
      </c>
      <c r="V30">
        <f>'Challenge Sheet Data'!I35</f>
        <v>0</v>
      </c>
      <c r="W30">
        <f>'Challenge Sheet Data'!J35</f>
        <v>0</v>
      </c>
      <c r="X30">
        <f>'Challenge Sheet Data'!K35</f>
        <v>0</v>
      </c>
      <c r="Y30">
        <f>'Challenge Sheet Data'!L35</f>
        <v>0</v>
      </c>
      <c r="Z30">
        <f>'Challenge Sheet Data'!M35</f>
        <v>0</v>
      </c>
      <c r="AA30" t="str">
        <f>IF('Candidate List'!I50="", "X", IF(K30="Male", "He", IF(K30="Female","She","They")))</f>
        <v>X</v>
      </c>
      <c r="AB30" t="str">
        <f>IF('Candidate List'!I50="", "X", IF(K30="Male", "his", IF(K30="Female","her","their")))</f>
        <v>X</v>
      </c>
      <c r="AD30">
        <f>'Candidate List'!L50</f>
        <v>0</v>
      </c>
      <c r="AE30">
        <f>'Assessment Form'!E$9</f>
        <v>0</v>
      </c>
      <c r="AF30">
        <f>'Internal Verifier Form'!F$10</f>
        <v>0</v>
      </c>
      <c r="AG30" t="str">
        <f>IF('Standardisation Panel'!$I$12=0,"Direct Claim",'Standardisation Panel'!$N$34)</f>
        <v>Direct Claim</v>
      </c>
      <c r="AL30">
        <f>'Candidate List'!F$7</f>
        <v>0</v>
      </c>
    </row>
    <row r="31" spans="1:38">
      <c r="A31">
        <f>'Candidate List'!$F$18</f>
        <v>0</v>
      </c>
      <c r="B31">
        <f>'Candidate List'!$F$9</f>
        <v>0</v>
      </c>
      <c r="C31">
        <f>'Candidate List'!$F$11</f>
        <v>0</v>
      </c>
      <c r="D31">
        <f>'Candidate List'!E51</f>
        <v>0</v>
      </c>
      <c r="E31" s="2">
        <f>'Candidate List'!F51</f>
        <v>0</v>
      </c>
      <c r="F31">
        <f>'Candidate List'!G51</f>
        <v>0</v>
      </c>
      <c r="G31">
        <f>'Challenge Sheet Data'!E36</f>
        <v>0</v>
      </c>
      <c r="H31" s="3">
        <f t="shared" si="0"/>
        <v>0</v>
      </c>
      <c r="I31" s="2">
        <f t="shared" ca="1" si="1"/>
        <v>45040</v>
      </c>
      <c r="K31">
        <f>'Candidate List'!I51</f>
        <v>0</v>
      </c>
      <c r="L31">
        <f>'Candidate List'!J51</f>
        <v>0</v>
      </c>
      <c r="M31">
        <f>'Candidate List'!K51</f>
        <v>0</v>
      </c>
      <c r="N31" t="str">
        <f>IF('Challenge Sheet Data'!F36="yes","no","yes")</f>
        <v>yes</v>
      </c>
      <c r="O31">
        <f>'Challenge Sheet Data'!D36</f>
        <v>0</v>
      </c>
      <c r="R31" t="str">
        <f>IF('Challenge Sheet Data'!G36="", "X",IF('Challenge Sheet Data'!G36="Took part in an activity that others organised", "and took part in an activity that others organised.", IF('Challenge Sheet Data'!G36="Helped to organise with others", "and helped to organise with others.", IF('Challenge Sheet Data'!G36="Organised and led on their own", "and organised and led on their own.", "and helped others to learn new skills."))))</f>
        <v>X</v>
      </c>
      <c r="S31">
        <f>'Candidate List'!D51</f>
        <v>0</v>
      </c>
      <c r="T31">
        <f>'Candidate List'!H51</f>
        <v>0</v>
      </c>
      <c r="U31">
        <f>'Challenge Sheet Data'!H36</f>
        <v>0</v>
      </c>
      <c r="V31">
        <f>'Challenge Sheet Data'!I36</f>
        <v>0</v>
      </c>
      <c r="W31">
        <f>'Challenge Sheet Data'!J36</f>
        <v>0</v>
      </c>
      <c r="X31">
        <f>'Challenge Sheet Data'!K36</f>
        <v>0</v>
      </c>
      <c r="Y31">
        <f>'Challenge Sheet Data'!L36</f>
        <v>0</v>
      </c>
      <c r="Z31">
        <f>'Challenge Sheet Data'!M36</f>
        <v>0</v>
      </c>
      <c r="AA31" t="str">
        <f>IF('Candidate List'!I51="", "X", IF(K31="Male", "He", IF(K31="Female","She","They")))</f>
        <v>X</v>
      </c>
      <c r="AB31" t="str">
        <f>IF('Candidate List'!I51="", "X", IF(K31="Male", "his", IF(K31="Female","her","their")))</f>
        <v>X</v>
      </c>
      <c r="AD31">
        <f>'Candidate List'!L51</f>
        <v>0</v>
      </c>
      <c r="AE31">
        <f>'Assessment Form'!E$9</f>
        <v>0</v>
      </c>
      <c r="AF31">
        <f>'Internal Verifier Form'!F$10</f>
        <v>0</v>
      </c>
      <c r="AG31" t="str">
        <f>IF('Standardisation Panel'!$I$12=0,"Direct Claim",'Standardisation Panel'!$N$34)</f>
        <v>Direct Claim</v>
      </c>
      <c r="AL31">
        <f>'Candidate List'!F$7</f>
        <v>0</v>
      </c>
    </row>
    <row r="32" spans="1:38">
      <c r="A32">
        <f>'Candidate List'!$F$18</f>
        <v>0</v>
      </c>
      <c r="B32">
        <f>'Candidate List'!$F$9</f>
        <v>0</v>
      </c>
      <c r="C32">
        <f>'Candidate List'!$F$11</f>
        <v>0</v>
      </c>
      <c r="D32">
        <f>'Candidate List'!E52</f>
        <v>0</v>
      </c>
      <c r="E32" s="2">
        <f>'Candidate List'!F52</f>
        <v>0</v>
      </c>
      <c r="F32">
        <f>'Candidate List'!G52</f>
        <v>0</v>
      </c>
      <c r="G32">
        <f>'Challenge Sheet Data'!E37</f>
        <v>0</v>
      </c>
      <c r="H32" s="3">
        <f t="shared" si="0"/>
        <v>0</v>
      </c>
      <c r="I32" s="2">
        <f t="shared" ca="1" si="1"/>
        <v>45040</v>
      </c>
      <c r="K32">
        <f>'Candidate List'!I52</f>
        <v>0</v>
      </c>
      <c r="L32">
        <f>'Candidate List'!J52</f>
        <v>0</v>
      </c>
      <c r="M32">
        <f>'Candidate List'!K52</f>
        <v>0</v>
      </c>
      <c r="N32" t="str">
        <f>IF('Challenge Sheet Data'!F37="yes","no","yes")</f>
        <v>yes</v>
      </c>
      <c r="O32">
        <f>'Challenge Sheet Data'!D37</f>
        <v>0</v>
      </c>
      <c r="R32" t="str">
        <f>IF('Challenge Sheet Data'!G37="", "X",IF('Challenge Sheet Data'!G37="Took part in an activity that others organised", "and took part in an activity that others organised.", IF('Challenge Sheet Data'!G37="Helped to organise with others", "and helped to organise with others.", IF('Challenge Sheet Data'!G37="Organised and led on their own", "and organised and led on their own.", "and helped others to learn new skills."))))</f>
        <v>X</v>
      </c>
      <c r="S32">
        <f>'Candidate List'!D52</f>
        <v>0</v>
      </c>
      <c r="T32">
        <f>'Candidate List'!H52</f>
        <v>0</v>
      </c>
      <c r="U32">
        <f>'Challenge Sheet Data'!H37</f>
        <v>0</v>
      </c>
      <c r="V32">
        <f>'Challenge Sheet Data'!I37</f>
        <v>0</v>
      </c>
      <c r="W32">
        <f>'Challenge Sheet Data'!J37</f>
        <v>0</v>
      </c>
      <c r="X32">
        <f>'Challenge Sheet Data'!K37</f>
        <v>0</v>
      </c>
      <c r="Y32">
        <f>'Challenge Sheet Data'!L37</f>
        <v>0</v>
      </c>
      <c r="Z32">
        <f>'Challenge Sheet Data'!M37</f>
        <v>0</v>
      </c>
      <c r="AA32" t="str">
        <f>IF('Candidate List'!I52="", "X", IF(K32="Male", "He", IF(K32="Female","She","They")))</f>
        <v>X</v>
      </c>
      <c r="AB32" t="str">
        <f>IF('Candidate List'!I52="", "X", IF(K32="Male", "his", IF(K32="Female","her","their")))</f>
        <v>X</v>
      </c>
      <c r="AD32">
        <f>'Candidate List'!L52</f>
        <v>0</v>
      </c>
      <c r="AE32">
        <f>'Assessment Form'!E$9</f>
        <v>0</v>
      </c>
      <c r="AF32">
        <f>'Internal Verifier Form'!F$10</f>
        <v>0</v>
      </c>
      <c r="AG32" t="str">
        <f>IF('Standardisation Panel'!$I$12=0,"Direct Claim",'Standardisation Panel'!$N$34)</f>
        <v>Direct Claim</v>
      </c>
      <c r="AL32">
        <f>'Candidate List'!F$7</f>
        <v>0</v>
      </c>
    </row>
    <row r="33" spans="1:38">
      <c r="A33">
        <f>'Candidate List'!$F$18</f>
        <v>0</v>
      </c>
      <c r="B33">
        <f>'Candidate List'!$F$9</f>
        <v>0</v>
      </c>
      <c r="C33">
        <f>'Candidate List'!$F$11</f>
        <v>0</v>
      </c>
      <c r="D33">
        <f>'Candidate List'!E53</f>
        <v>0</v>
      </c>
      <c r="E33" s="2">
        <f>'Candidate List'!F53</f>
        <v>0</v>
      </c>
      <c r="F33">
        <f>'Candidate List'!G53</f>
        <v>0</v>
      </c>
      <c r="G33">
        <f>'Challenge Sheet Data'!E38</f>
        <v>0</v>
      </c>
      <c r="H33" s="3">
        <f t="shared" si="0"/>
        <v>0</v>
      </c>
      <c r="I33" s="2">
        <f t="shared" ca="1" si="1"/>
        <v>45040</v>
      </c>
      <c r="K33">
        <f>'Candidate List'!I53</f>
        <v>0</v>
      </c>
      <c r="L33">
        <f>'Candidate List'!J53</f>
        <v>0</v>
      </c>
      <c r="M33">
        <f>'Candidate List'!K53</f>
        <v>0</v>
      </c>
      <c r="N33" t="str">
        <f>IF('Challenge Sheet Data'!F38="yes","no","yes")</f>
        <v>yes</v>
      </c>
      <c r="O33">
        <f>'Challenge Sheet Data'!D38</f>
        <v>0</v>
      </c>
      <c r="R33" t="str">
        <f>IF('Challenge Sheet Data'!G38="", "X",IF('Challenge Sheet Data'!G38="Took part in an activity that others organised", "and took part in an activity that others organised.", IF('Challenge Sheet Data'!G38="Helped to organise with others", "and helped to organise with others.", IF('Challenge Sheet Data'!G38="Organised and led on their own", "and organised and led on their own.", "and helped others to learn new skills."))))</f>
        <v>X</v>
      </c>
      <c r="S33">
        <f>'Candidate List'!D53</f>
        <v>0</v>
      </c>
      <c r="T33">
        <f>'Candidate List'!H53</f>
        <v>0</v>
      </c>
      <c r="U33">
        <f>'Challenge Sheet Data'!H38</f>
        <v>0</v>
      </c>
      <c r="V33">
        <f>'Challenge Sheet Data'!I38</f>
        <v>0</v>
      </c>
      <c r="W33">
        <f>'Challenge Sheet Data'!J38</f>
        <v>0</v>
      </c>
      <c r="X33">
        <f>'Challenge Sheet Data'!K38</f>
        <v>0</v>
      </c>
      <c r="Y33">
        <f>'Challenge Sheet Data'!L38</f>
        <v>0</v>
      </c>
      <c r="Z33">
        <f>'Challenge Sheet Data'!M38</f>
        <v>0</v>
      </c>
      <c r="AA33" t="str">
        <f>IF('Candidate List'!I53="", "X", IF(K33="Male", "He", IF(K33="Female","She","They")))</f>
        <v>X</v>
      </c>
      <c r="AB33" t="str">
        <f>IF('Candidate List'!I53="", "X", IF(K33="Male", "his", IF(K33="Female","her","their")))</f>
        <v>X</v>
      </c>
      <c r="AD33">
        <f>'Candidate List'!L53</f>
        <v>0</v>
      </c>
      <c r="AE33">
        <f>'Assessment Form'!E$9</f>
        <v>0</v>
      </c>
      <c r="AF33">
        <f>'Internal Verifier Form'!F$10</f>
        <v>0</v>
      </c>
      <c r="AG33" t="str">
        <f>IF('Standardisation Panel'!$I$12=0,"Direct Claim",'Standardisation Panel'!$N$34)</f>
        <v>Direct Claim</v>
      </c>
      <c r="AL33">
        <f>'Candidate List'!F$7</f>
        <v>0</v>
      </c>
    </row>
    <row r="34" spans="1:38">
      <c r="A34">
        <f>'Candidate List'!$F$18</f>
        <v>0</v>
      </c>
      <c r="B34">
        <f>'Candidate List'!$F$9</f>
        <v>0</v>
      </c>
      <c r="C34">
        <f>'Candidate List'!$F$11</f>
        <v>0</v>
      </c>
      <c r="D34">
        <f>'Candidate List'!E54</f>
        <v>0</v>
      </c>
      <c r="E34" s="2">
        <f>'Candidate List'!F54</f>
        <v>0</v>
      </c>
      <c r="F34">
        <f>'Candidate List'!G54</f>
        <v>0</v>
      </c>
      <c r="G34">
        <f>'Challenge Sheet Data'!E39</f>
        <v>0</v>
      </c>
      <c r="H34" s="3">
        <f t="shared" si="0"/>
        <v>0</v>
      </c>
      <c r="I34" s="2">
        <f t="shared" ca="1" si="1"/>
        <v>45040</v>
      </c>
      <c r="K34">
        <f>'Candidate List'!I54</f>
        <v>0</v>
      </c>
      <c r="L34">
        <f>'Candidate List'!J54</f>
        <v>0</v>
      </c>
      <c r="M34">
        <f>'Candidate List'!K54</f>
        <v>0</v>
      </c>
      <c r="N34" t="str">
        <f>IF('Challenge Sheet Data'!F39="yes","no","yes")</f>
        <v>yes</v>
      </c>
      <c r="O34">
        <f>'Challenge Sheet Data'!D39</f>
        <v>0</v>
      </c>
      <c r="R34" t="str">
        <f>IF('Challenge Sheet Data'!G39="", "X",IF('Challenge Sheet Data'!G39="Took part in an activity that others organised", "and took part in an activity that others organised.", IF('Challenge Sheet Data'!G39="Helped to organise with others", "and helped to organise with others.", IF('Challenge Sheet Data'!G39="Organised and led on their own", "and organised and led on their own.", "and helped others to learn new skills."))))</f>
        <v>X</v>
      </c>
      <c r="S34">
        <f>'Candidate List'!D54</f>
        <v>0</v>
      </c>
      <c r="T34">
        <f>'Candidate List'!H54</f>
        <v>0</v>
      </c>
      <c r="U34">
        <f>'Challenge Sheet Data'!H39</f>
        <v>0</v>
      </c>
      <c r="V34">
        <f>'Challenge Sheet Data'!I39</f>
        <v>0</v>
      </c>
      <c r="W34">
        <f>'Challenge Sheet Data'!J39</f>
        <v>0</v>
      </c>
      <c r="X34">
        <f>'Challenge Sheet Data'!K39</f>
        <v>0</v>
      </c>
      <c r="Y34">
        <f>'Challenge Sheet Data'!L39</f>
        <v>0</v>
      </c>
      <c r="Z34">
        <f>'Challenge Sheet Data'!M39</f>
        <v>0</v>
      </c>
      <c r="AA34" t="str">
        <f>IF('Candidate List'!I54="", "X", IF(K34="Male", "He", IF(K34="Female","She","They")))</f>
        <v>X</v>
      </c>
      <c r="AB34" t="str">
        <f>IF('Candidate List'!I54="", "X", IF(K34="Male", "his", IF(K34="Female","her","their")))</f>
        <v>X</v>
      </c>
      <c r="AD34">
        <f>'Candidate List'!L54</f>
        <v>0</v>
      </c>
      <c r="AE34">
        <f>'Assessment Form'!E$9</f>
        <v>0</v>
      </c>
      <c r="AF34">
        <f>'Internal Verifier Form'!F$10</f>
        <v>0</v>
      </c>
      <c r="AG34" t="str">
        <f>IF('Standardisation Panel'!$I$12=0,"Direct Claim",'Standardisation Panel'!$N$34)</f>
        <v>Direct Claim</v>
      </c>
      <c r="AL34">
        <f>'Candidate List'!F$7</f>
        <v>0</v>
      </c>
    </row>
    <row r="35" spans="1:38">
      <c r="A35">
        <f>'Candidate List'!$F$18</f>
        <v>0</v>
      </c>
      <c r="B35">
        <f>'Candidate List'!$F$9</f>
        <v>0</v>
      </c>
      <c r="C35">
        <f>'Candidate List'!$F$11</f>
        <v>0</v>
      </c>
      <c r="D35">
        <f>'Candidate List'!E55</f>
        <v>0</v>
      </c>
      <c r="E35" s="2">
        <f>'Candidate List'!F55</f>
        <v>0</v>
      </c>
      <c r="F35">
        <f>'Candidate List'!G55</f>
        <v>0</v>
      </c>
      <c r="G35">
        <f>'Challenge Sheet Data'!E40</f>
        <v>0</v>
      </c>
      <c r="H35" s="3">
        <f t="shared" si="0"/>
        <v>0</v>
      </c>
      <c r="I35" s="2">
        <f t="shared" ca="1" si="1"/>
        <v>45040</v>
      </c>
      <c r="K35">
        <f>'Candidate List'!I55</f>
        <v>0</v>
      </c>
      <c r="L35">
        <f>'Candidate List'!J55</f>
        <v>0</v>
      </c>
      <c r="M35">
        <f>'Candidate List'!K55</f>
        <v>0</v>
      </c>
      <c r="N35" t="str">
        <f>IF('Challenge Sheet Data'!F40="yes","no","yes")</f>
        <v>yes</v>
      </c>
      <c r="O35">
        <f>'Challenge Sheet Data'!D40</f>
        <v>0</v>
      </c>
      <c r="R35" t="str">
        <f>IF('Challenge Sheet Data'!G40="", "X",IF('Challenge Sheet Data'!G40="Took part in an activity that others organised", "and took part in an activity that others organised.", IF('Challenge Sheet Data'!G40="Helped to organise with others", "and helped to organise with others.", IF('Challenge Sheet Data'!G40="Organised and led on their own", "and organised and led on their own.", "and helped others to learn new skills."))))</f>
        <v>X</v>
      </c>
      <c r="S35">
        <f>'Candidate List'!D55</f>
        <v>0</v>
      </c>
      <c r="T35">
        <f>'Candidate List'!H55</f>
        <v>0</v>
      </c>
      <c r="U35">
        <f>'Challenge Sheet Data'!H40</f>
        <v>0</v>
      </c>
      <c r="V35">
        <f>'Challenge Sheet Data'!I40</f>
        <v>0</v>
      </c>
      <c r="W35">
        <f>'Challenge Sheet Data'!J40</f>
        <v>0</v>
      </c>
      <c r="X35">
        <f>'Challenge Sheet Data'!K40</f>
        <v>0</v>
      </c>
      <c r="Y35">
        <f>'Challenge Sheet Data'!L40</f>
        <v>0</v>
      </c>
      <c r="Z35">
        <f>'Challenge Sheet Data'!M40</f>
        <v>0</v>
      </c>
      <c r="AA35" t="str">
        <f>IF('Candidate List'!I55="", "X", IF(K35="Male", "He", IF(K35="Female","She","They")))</f>
        <v>X</v>
      </c>
      <c r="AB35" t="str">
        <f>IF('Candidate List'!I55="", "X", IF(K35="Male", "his", IF(K35="Female","her","their")))</f>
        <v>X</v>
      </c>
      <c r="AD35">
        <f>'Candidate List'!L55</f>
        <v>0</v>
      </c>
      <c r="AE35">
        <f>'Assessment Form'!E$9</f>
        <v>0</v>
      </c>
      <c r="AF35">
        <f>'Internal Verifier Form'!F$10</f>
        <v>0</v>
      </c>
      <c r="AG35" t="str">
        <f>IF('Standardisation Panel'!$I$12=0,"Direct Claim",'Standardisation Panel'!$N$34)</f>
        <v>Direct Claim</v>
      </c>
      <c r="AL35">
        <f>'Candidate List'!F$7</f>
        <v>0</v>
      </c>
    </row>
    <row r="36" spans="1:38">
      <c r="A36">
        <f>'Candidate List'!$F$18</f>
        <v>0</v>
      </c>
      <c r="B36">
        <f>'Candidate List'!$F$9</f>
        <v>0</v>
      </c>
      <c r="C36">
        <f>'Candidate List'!$F$11</f>
        <v>0</v>
      </c>
      <c r="D36">
        <f>'Candidate List'!E56</f>
        <v>0</v>
      </c>
      <c r="E36" s="2">
        <f>'Candidate List'!F56</f>
        <v>0</v>
      </c>
      <c r="F36">
        <f>'Candidate List'!G56</f>
        <v>0</v>
      </c>
      <c r="G36">
        <f>'Challenge Sheet Data'!E41</f>
        <v>0</v>
      </c>
      <c r="H36" s="3">
        <f t="shared" si="0"/>
        <v>0</v>
      </c>
      <c r="I36" s="2">
        <f t="shared" ca="1" si="1"/>
        <v>45040</v>
      </c>
      <c r="K36">
        <f>'Candidate List'!I56</f>
        <v>0</v>
      </c>
      <c r="L36">
        <f>'Candidate List'!J56</f>
        <v>0</v>
      </c>
      <c r="M36">
        <f>'Candidate List'!K56</f>
        <v>0</v>
      </c>
      <c r="N36" t="str">
        <f>IF('Challenge Sheet Data'!F41="yes","no","yes")</f>
        <v>yes</v>
      </c>
      <c r="O36">
        <f>'Challenge Sheet Data'!D41</f>
        <v>0</v>
      </c>
      <c r="R36" t="str">
        <f>IF('Challenge Sheet Data'!G41="", "X",IF('Challenge Sheet Data'!G41="Took part in an activity that others organised", "and took part in an activity that others organised.", IF('Challenge Sheet Data'!G41="Helped to organise with others", "and helped to organise with others.", IF('Challenge Sheet Data'!G41="Organised and led on their own", "and organised and led on their own.", "and helped others to learn new skills."))))</f>
        <v>X</v>
      </c>
      <c r="S36">
        <f>'Candidate List'!D56</f>
        <v>0</v>
      </c>
      <c r="T36">
        <f>'Candidate List'!H56</f>
        <v>0</v>
      </c>
      <c r="U36">
        <f>'Challenge Sheet Data'!H41</f>
        <v>0</v>
      </c>
      <c r="V36">
        <f>'Challenge Sheet Data'!I41</f>
        <v>0</v>
      </c>
      <c r="W36">
        <f>'Challenge Sheet Data'!J41</f>
        <v>0</v>
      </c>
      <c r="X36">
        <f>'Challenge Sheet Data'!K41</f>
        <v>0</v>
      </c>
      <c r="Y36">
        <f>'Challenge Sheet Data'!L41</f>
        <v>0</v>
      </c>
      <c r="Z36">
        <f>'Challenge Sheet Data'!M41</f>
        <v>0</v>
      </c>
      <c r="AA36" t="str">
        <f>IF('Candidate List'!I56="", "X", IF(K36="Male", "He", IF(K36="Female","She","They")))</f>
        <v>X</v>
      </c>
      <c r="AB36" t="str">
        <f>IF('Candidate List'!I56="", "X", IF(K36="Male", "his", IF(K36="Female","her","their")))</f>
        <v>X</v>
      </c>
      <c r="AD36">
        <f>'Candidate List'!L56</f>
        <v>0</v>
      </c>
      <c r="AE36">
        <f>'Assessment Form'!E$9</f>
        <v>0</v>
      </c>
      <c r="AF36">
        <f>'Internal Verifier Form'!F$10</f>
        <v>0</v>
      </c>
      <c r="AG36" t="str">
        <f>IF('Standardisation Panel'!$I$12=0,"Direct Claim",'Standardisation Panel'!$N$34)</f>
        <v>Direct Claim</v>
      </c>
      <c r="AL36">
        <f>'Candidate List'!F$7</f>
        <v>0</v>
      </c>
    </row>
    <row r="37" spans="1:38">
      <c r="A37">
        <f>'Candidate List'!$F$18</f>
        <v>0</v>
      </c>
      <c r="B37">
        <f>'Candidate List'!$F$9</f>
        <v>0</v>
      </c>
      <c r="C37">
        <f>'Candidate List'!$F$11</f>
        <v>0</v>
      </c>
      <c r="D37">
        <f>'Candidate List'!E57</f>
        <v>0</v>
      </c>
      <c r="E37" s="2">
        <f>'Candidate List'!F57</f>
        <v>0</v>
      </c>
      <c r="F37">
        <f>'Candidate List'!G57</f>
        <v>0</v>
      </c>
      <c r="G37">
        <f>'Challenge Sheet Data'!E42</f>
        <v>0</v>
      </c>
      <c r="H37" s="3">
        <f t="shared" si="0"/>
        <v>0</v>
      </c>
      <c r="I37" s="2">
        <f t="shared" ca="1" si="1"/>
        <v>45040</v>
      </c>
      <c r="K37">
        <f>'Candidate List'!I57</f>
        <v>0</v>
      </c>
      <c r="L37">
        <f>'Candidate List'!J57</f>
        <v>0</v>
      </c>
      <c r="M37">
        <f>'Candidate List'!K57</f>
        <v>0</v>
      </c>
      <c r="N37" t="str">
        <f>IF('Challenge Sheet Data'!F42="yes","no","yes")</f>
        <v>yes</v>
      </c>
      <c r="O37">
        <f>'Challenge Sheet Data'!D42</f>
        <v>0</v>
      </c>
      <c r="R37" t="str">
        <f>IF('Challenge Sheet Data'!G42="", "X",IF('Challenge Sheet Data'!G42="Took part in an activity that others organised", "and took part in an activity that others organised.", IF('Challenge Sheet Data'!G42="Helped to organise with others", "and helped to organise with others.", IF('Challenge Sheet Data'!G42="Organised and led on their own", "and organised and led on their own.", "and helped others to learn new skills."))))</f>
        <v>X</v>
      </c>
      <c r="S37">
        <f>'Candidate List'!D57</f>
        <v>0</v>
      </c>
      <c r="T37">
        <f>'Candidate List'!H57</f>
        <v>0</v>
      </c>
      <c r="U37">
        <f>'Challenge Sheet Data'!H42</f>
        <v>0</v>
      </c>
      <c r="V37">
        <f>'Challenge Sheet Data'!I42</f>
        <v>0</v>
      </c>
      <c r="W37">
        <f>'Challenge Sheet Data'!J42</f>
        <v>0</v>
      </c>
      <c r="X37">
        <f>'Challenge Sheet Data'!K42</f>
        <v>0</v>
      </c>
      <c r="Y37">
        <f>'Challenge Sheet Data'!L42</f>
        <v>0</v>
      </c>
      <c r="Z37">
        <f>'Challenge Sheet Data'!M42</f>
        <v>0</v>
      </c>
      <c r="AA37" t="str">
        <f>IF('Candidate List'!I57="", "X", IF(K37="Male", "He", IF(K37="Female","She","They")))</f>
        <v>X</v>
      </c>
      <c r="AB37" t="str">
        <f>IF('Candidate List'!I57="", "X", IF(K37="Male", "his", IF(K37="Female","her","their")))</f>
        <v>X</v>
      </c>
      <c r="AD37">
        <f>'Candidate List'!L57</f>
        <v>0</v>
      </c>
      <c r="AE37">
        <f>'Assessment Form'!E$9</f>
        <v>0</v>
      </c>
      <c r="AF37">
        <f>'Internal Verifier Form'!F$10</f>
        <v>0</v>
      </c>
      <c r="AG37" t="str">
        <f>IF('Standardisation Panel'!$I$12=0,"Direct Claim",'Standardisation Panel'!$N$34)</f>
        <v>Direct Claim</v>
      </c>
      <c r="AL37">
        <f>'Candidate List'!F$7</f>
        <v>0</v>
      </c>
    </row>
    <row r="38" spans="1:38">
      <c r="A38">
        <f>'Candidate List'!$F$18</f>
        <v>0</v>
      </c>
      <c r="B38">
        <f>'Candidate List'!$F$9</f>
        <v>0</v>
      </c>
      <c r="C38">
        <f>'Candidate List'!$F$11</f>
        <v>0</v>
      </c>
      <c r="D38">
        <f>'Candidate List'!E58</f>
        <v>0</v>
      </c>
      <c r="E38" s="2">
        <f>'Candidate List'!F58</f>
        <v>0</v>
      </c>
      <c r="F38">
        <f>'Candidate List'!G58</f>
        <v>0</v>
      </c>
      <c r="G38">
        <f>'Challenge Sheet Data'!E43</f>
        <v>0</v>
      </c>
      <c r="H38" s="3">
        <f t="shared" si="0"/>
        <v>0</v>
      </c>
      <c r="I38" s="2">
        <f t="shared" ca="1" si="1"/>
        <v>45040</v>
      </c>
      <c r="K38">
        <f>'Candidate List'!I58</f>
        <v>0</v>
      </c>
      <c r="L38">
        <f>'Candidate List'!J58</f>
        <v>0</v>
      </c>
      <c r="M38">
        <f>'Candidate List'!K58</f>
        <v>0</v>
      </c>
      <c r="N38" t="str">
        <f>IF('Challenge Sheet Data'!F43="yes","no","yes")</f>
        <v>yes</v>
      </c>
      <c r="O38">
        <f>'Challenge Sheet Data'!D43</f>
        <v>0</v>
      </c>
      <c r="R38" t="str">
        <f>IF('Challenge Sheet Data'!G43="", "X",IF('Challenge Sheet Data'!G43="Took part in an activity that others organised", "and took part in an activity that others organised.", IF('Challenge Sheet Data'!G43="Helped to organise with others", "and helped to organise with others.", IF('Challenge Sheet Data'!G43="Organised and led on their own", "and organised and led on their own.", "and helped others to learn new skills."))))</f>
        <v>X</v>
      </c>
      <c r="S38">
        <f>'Candidate List'!D58</f>
        <v>0</v>
      </c>
      <c r="T38">
        <f>'Candidate List'!H58</f>
        <v>0</v>
      </c>
      <c r="U38">
        <f>'Challenge Sheet Data'!H43</f>
        <v>0</v>
      </c>
      <c r="V38">
        <f>'Challenge Sheet Data'!I43</f>
        <v>0</v>
      </c>
      <c r="W38">
        <f>'Challenge Sheet Data'!J43</f>
        <v>0</v>
      </c>
      <c r="X38">
        <f>'Challenge Sheet Data'!K43</f>
        <v>0</v>
      </c>
      <c r="Y38">
        <f>'Challenge Sheet Data'!L43</f>
        <v>0</v>
      </c>
      <c r="Z38">
        <f>'Challenge Sheet Data'!M43</f>
        <v>0</v>
      </c>
      <c r="AA38" t="str">
        <f>IF('Candidate List'!I58="", "X", IF(K38="Male", "He", IF(K38="Female","She","They")))</f>
        <v>X</v>
      </c>
      <c r="AB38" t="str">
        <f>IF('Candidate List'!I58="", "X", IF(K38="Male", "his", IF(K38="Female","her","their")))</f>
        <v>X</v>
      </c>
      <c r="AD38">
        <f>'Candidate List'!L58</f>
        <v>0</v>
      </c>
      <c r="AE38">
        <f>'Assessment Form'!E$9</f>
        <v>0</v>
      </c>
      <c r="AF38">
        <f>'Internal Verifier Form'!F$10</f>
        <v>0</v>
      </c>
      <c r="AG38" t="str">
        <f>IF('Standardisation Panel'!$I$12=0,"Direct Claim",'Standardisation Panel'!$N$34)</f>
        <v>Direct Claim</v>
      </c>
      <c r="AL38">
        <f>'Candidate List'!F$7</f>
        <v>0</v>
      </c>
    </row>
    <row r="39" spans="1:38">
      <c r="A39">
        <f>'Candidate List'!$F$18</f>
        <v>0</v>
      </c>
      <c r="B39">
        <f>'Candidate List'!$F$9</f>
        <v>0</v>
      </c>
      <c r="C39">
        <f>'Candidate List'!$F$11</f>
        <v>0</v>
      </c>
      <c r="D39">
        <f>'Candidate List'!E59</f>
        <v>0</v>
      </c>
      <c r="E39" s="2">
        <f>'Candidate List'!F59</f>
        <v>0</v>
      </c>
      <c r="F39">
        <f>'Candidate List'!G59</f>
        <v>0</v>
      </c>
      <c r="G39">
        <f>'Challenge Sheet Data'!E44</f>
        <v>0</v>
      </c>
      <c r="H39" s="3">
        <f t="shared" si="0"/>
        <v>0</v>
      </c>
      <c r="I39" s="2">
        <f t="shared" ca="1" si="1"/>
        <v>45040</v>
      </c>
      <c r="K39">
        <f>'Candidate List'!I59</f>
        <v>0</v>
      </c>
      <c r="L39">
        <f>'Candidate List'!J59</f>
        <v>0</v>
      </c>
      <c r="M39">
        <f>'Candidate List'!K59</f>
        <v>0</v>
      </c>
      <c r="N39" t="str">
        <f>IF('Challenge Sheet Data'!F44="yes","no","yes")</f>
        <v>yes</v>
      </c>
      <c r="O39">
        <f>'Challenge Sheet Data'!D44</f>
        <v>0</v>
      </c>
      <c r="R39" t="str">
        <f>IF('Challenge Sheet Data'!G44="", "X",IF('Challenge Sheet Data'!G44="Took part in an activity that others organised", "and took part in an activity that others organised.", IF('Challenge Sheet Data'!G44="Helped to organise with others", "and helped to organise with others.", IF('Challenge Sheet Data'!G44="Organised and led on their own", "and organised and led on their own.", "and helped others to learn new skills."))))</f>
        <v>X</v>
      </c>
      <c r="S39">
        <f>'Candidate List'!D59</f>
        <v>0</v>
      </c>
      <c r="T39">
        <f>'Candidate List'!H59</f>
        <v>0</v>
      </c>
      <c r="U39">
        <f>'Challenge Sheet Data'!H44</f>
        <v>0</v>
      </c>
      <c r="V39">
        <f>'Challenge Sheet Data'!I44</f>
        <v>0</v>
      </c>
      <c r="W39">
        <f>'Challenge Sheet Data'!J44</f>
        <v>0</v>
      </c>
      <c r="X39">
        <f>'Challenge Sheet Data'!K44</f>
        <v>0</v>
      </c>
      <c r="Y39">
        <f>'Challenge Sheet Data'!L44</f>
        <v>0</v>
      </c>
      <c r="Z39">
        <f>'Challenge Sheet Data'!M44</f>
        <v>0</v>
      </c>
      <c r="AA39" t="str">
        <f>IF('Candidate List'!I59="", "X", IF(K39="Male", "He", IF(K39="Female","She","They")))</f>
        <v>X</v>
      </c>
      <c r="AB39" t="str">
        <f>IF('Candidate List'!I59="", "X", IF(K39="Male", "his", IF(K39="Female","her","their")))</f>
        <v>X</v>
      </c>
      <c r="AD39">
        <f>'Candidate List'!L59</f>
        <v>0</v>
      </c>
      <c r="AE39">
        <f>'Assessment Form'!E$9</f>
        <v>0</v>
      </c>
      <c r="AF39">
        <f>'Internal Verifier Form'!F$10</f>
        <v>0</v>
      </c>
      <c r="AG39" t="str">
        <f>IF('Standardisation Panel'!$I$12=0,"Direct Claim",'Standardisation Panel'!$N$34)</f>
        <v>Direct Claim</v>
      </c>
      <c r="AL39">
        <f>'Candidate List'!F$7</f>
        <v>0</v>
      </c>
    </row>
    <row r="40" spans="1:38">
      <c r="A40">
        <f>'Candidate List'!$F$18</f>
        <v>0</v>
      </c>
      <c r="B40">
        <f>'Candidate List'!$F$9</f>
        <v>0</v>
      </c>
      <c r="C40">
        <f>'Candidate List'!$F$11</f>
        <v>0</v>
      </c>
      <c r="D40">
        <f>'Candidate List'!E60</f>
        <v>0</v>
      </c>
      <c r="E40" s="2">
        <f>'Candidate List'!F60</f>
        <v>0</v>
      </c>
      <c r="F40">
        <f>'Candidate List'!G60</f>
        <v>0</v>
      </c>
      <c r="G40">
        <f>'Challenge Sheet Data'!E45</f>
        <v>0</v>
      </c>
      <c r="H40" s="3">
        <f t="shared" si="0"/>
        <v>0</v>
      </c>
      <c r="I40" s="2">
        <f t="shared" ca="1" si="1"/>
        <v>45040</v>
      </c>
      <c r="K40">
        <f>'Candidate List'!I60</f>
        <v>0</v>
      </c>
      <c r="L40">
        <f>'Candidate List'!J60</f>
        <v>0</v>
      </c>
      <c r="M40">
        <f>'Candidate List'!K60</f>
        <v>0</v>
      </c>
      <c r="N40" t="str">
        <f>IF('Challenge Sheet Data'!F45="yes","no","yes")</f>
        <v>yes</v>
      </c>
      <c r="O40">
        <f>'Challenge Sheet Data'!D45</f>
        <v>0</v>
      </c>
      <c r="R40" t="str">
        <f>IF('Challenge Sheet Data'!G45="", "X",IF('Challenge Sheet Data'!G45="Took part in an activity that others organised", "and took part in an activity that others organised.", IF('Challenge Sheet Data'!G45="Helped to organise with others", "and helped to organise with others.", IF('Challenge Sheet Data'!G45="Organised and led on their own", "and organised and led on their own.", "and helped others to learn new skills."))))</f>
        <v>X</v>
      </c>
      <c r="S40">
        <f>'Candidate List'!D60</f>
        <v>0</v>
      </c>
      <c r="T40">
        <f>'Candidate List'!H60</f>
        <v>0</v>
      </c>
      <c r="U40">
        <f>'Challenge Sheet Data'!H45</f>
        <v>0</v>
      </c>
      <c r="V40">
        <f>'Challenge Sheet Data'!I45</f>
        <v>0</v>
      </c>
      <c r="W40">
        <f>'Challenge Sheet Data'!J45</f>
        <v>0</v>
      </c>
      <c r="X40">
        <f>'Challenge Sheet Data'!K45</f>
        <v>0</v>
      </c>
      <c r="Y40">
        <f>'Challenge Sheet Data'!L45</f>
        <v>0</v>
      </c>
      <c r="Z40">
        <f>'Challenge Sheet Data'!M45</f>
        <v>0</v>
      </c>
      <c r="AA40" t="str">
        <f>IF('Candidate List'!I60="", "X", IF(K40="Male", "He", IF(K40="Female","She","They")))</f>
        <v>X</v>
      </c>
      <c r="AB40" t="str">
        <f>IF('Candidate List'!I60="", "X", IF(K40="Male", "his", IF(K40="Female","her","their")))</f>
        <v>X</v>
      </c>
      <c r="AD40">
        <f>'Candidate List'!L60</f>
        <v>0</v>
      </c>
      <c r="AE40">
        <f>'Assessment Form'!E$9</f>
        <v>0</v>
      </c>
      <c r="AF40">
        <f>'Internal Verifier Form'!F$10</f>
        <v>0</v>
      </c>
      <c r="AG40" t="str">
        <f>IF('Standardisation Panel'!$I$12=0,"Direct Claim",'Standardisation Panel'!$N$34)</f>
        <v>Direct Claim</v>
      </c>
      <c r="AL40">
        <f>'Candidate List'!F$7</f>
        <v>0</v>
      </c>
    </row>
    <row r="41" spans="1:38">
      <c r="A41">
        <f>'Candidate List'!$F$18</f>
        <v>0</v>
      </c>
      <c r="B41">
        <f>'Candidate List'!$F$9</f>
        <v>0</v>
      </c>
      <c r="C41">
        <f>'Candidate List'!$F$11</f>
        <v>0</v>
      </c>
      <c r="D41">
        <f>'Candidate List'!E61</f>
        <v>0</v>
      </c>
      <c r="E41" s="2">
        <f>'Candidate List'!F61</f>
        <v>0</v>
      </c>
      <c r="F41">
        <f>'Candidate List'!G61</f>
        <v>0</v>
      </c>
      <c r="G41">
        <f>'Challenge Sheet Data'!E46</f>
        <v>0</v>
      </c>
      <c r="H41" s="3">
        <f t="shared" si="0"/>
        <v>0</v>
      </c>
      <c r="I41" s="2">
        <f t="shared" ca="1" si="1"/>
        <v>45040</v>
      </c>
      <c r="K41">
        <f>'Candidate List'!I61</f>
        <v>0</v>
      </c>
      <c r="L41">
        <f>'Candidate List'!J61</f>
        <v>0</v>
      </c>
      <c r="M41">
        <f>'Candidate List'!K61</f>
        <v>0</v>
      </c>
      <c r="N41" t="str">
        <f>IF('Challenge Sheet Data'!F46="yes","no","yes")</f>
        <v>yes</v>
      </c>
      <c r="O41">
        <f>'Challenge Sheet Data'!D46</f>
        <v>0</v>
      </c>
      <c r="R41" t="str">
        <f>IF('Challenge Sheet Data'!G46="", "X",IF('Challenge Sheet Data'!G46="Took part in an activity that others organised", "and took part in an activity that others organised.", IF('Challenge Sheet Data'!G46="Helped to organise with others", "and helped to organise with others.", IF('Challenge Sheet Data'!G46="Organised and led on their own", "and organised and led on their own.", "and helped others to learn new skills."))))</f>
        <v>X</v>
      </c>
      <c r="S41">
        <f>'Candidate List'!D61</f>
        <v>0</v>
      </c>
      <c r="T41">
        <f>'Candidate List'!H61</f>
        <v>0</v>
      </c>
      <c r="U41">
        <f>'Challenge Sheet Data'!H46</f>
        <v>0</v>
      </c>
      <c r="V41">
        <f>'Challenge Sheet Data'!I46</f>
        <v>0</v>
      </c>
      <c r="W41">
        <f>'Challenge Sheet Data'!J46</f>
        <v>0</v>
      </c>
      <c r="X41">
        <f>'Challenge Sheet Data'!K46</f>
        <v>0</v>
      </c>
      <c r="Y41">
        <f>'Challenge Sheet Data'!L46</f>
        <v>0</v>
      </c>
      <c r="Z41">
        <f>'Challenge Sheet Data'!M46</f>
        <v>0</v>
      </c>
      <c r="AA41" t="str">
        <f>IF('Candidate List'!I61="", "X", IF(K41="Male", "He", IF(K41="Female","She","They")))</f>
        <v>X</v>
      </c>
      <c r="AB41" t="str">
        <f>IF('Candidate List'!I61="", "X", IF(K41="Male", "his", IF(K41="Female","her","their")))</f>
        <v>X</v>
      </c>
      <c r="AD41">
        <f>'Candidate List'!L61</f>
        <v>0</v>
      </c>
      <c r="AE41">
        <f>'Assessment Form'!E$9</f>
        <v>0</v>
      </c>
      <c r="AF41">
        <f>'Internal Verifier Form'!F$10</f>
        <v>0</v>
      </c>
      <c r="AG41" t="str">
        <f>IF('Standardisation Panel'!$I$12=0,"Direct Claim",'Standardisation Panel'!$N$34)</f>
        <v>Direct Claim</v>
      </c>
      <c r="AL41">
        <f>'Candidate List'!F$7</f>
        <v>0</v>
      </c>
    </row>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92"/>
  <sheetViews>
    <sheetView workbookViewId="0">
      <selection activeCell="J18" sqref="J18"/>
    </sheetView>
  </sheetViews>
  <sheetFormatPr defaultRowHeight="13.15"/>
  <sheetData>
    <row r="1" spans="1:16" s="1" customFormat="1" ht="52.9">
      <c r="A1" s="51" t="s">
        <v>908</v>
      </c>
      <c r="B1" s="1" t="s">
        <v>36</v>
      </c>
      <c r="F1" s="1" t="s">
        <v>909</v>
      </c>
      <c r="G1" s="1">
        <v>3</v>
      </c>
      <c r="H1" s="1">
        <v>2</v>
      </c>
      <c r="I1" s="1">
        <v>1</v>
      </c>
    </row>
    <row r="2" spans="1:16">
      <c r="A2" t="e">
        <f>'Challenge Sheet Data'!#REF!</f>
        <v>#REF!</v>
      </c>
      <c r="B2">
        <f>'Candidate List'!I22</f>
        <v>0</v>
      </c>
      <c r="C2" t="e">
        <f>IF(A2="No", "", D2)</f>
        <v>#REF!</v>
      </c>
      <c r="D2" t="str">
        <f>IF('Candidate List'!I22="", "X", IF(B2="Male", "He peer assessed others", IF(B2="Female","She peer assessed others","They peer assessed others")))</f>
        <v>X</v>
      </c>
      <c r="F2">
        <f>'Standardisation Panel'!L15</f>
        <v>0</v>
      </c>
      <c r="G2">
        <f>IF(F2="Satisfactory",1,0)</f>
        <v>0</v>
      </c>
      <c r="H2">
        <f>IF(F2="Weak",1,0)</f>
        <v>0</v>
      </c>
      <c r="I2">
        <f>IF(F2="Unsatisfactory",1,0)</f>
        <v>0</v>
      </c>
      <c r="K2" s="459"/>
      <c r="L2" s="459"/>
      <c r="M2" s="459"/>
      <c r="N2" s="459"/>
      <c r="O2" s="459"/>
      <c r="P2" s="459"/>
    </row>
    <row r="3" spans="1:16">
      <c r="A3" t="e">
        <f>'Challenge Sheet Data'!#REF!</f>
        <v>#REF!</v>
      </c>
      <c r="B3">
        <f>'Candidate List'!I23</f>
        <v>0</v>
      </c>
      <c r="C3" t="e">
        <f t="shared" ref="C3:C41" si="0">IF(A3="No", "", D3)</f>
        <v>#REF!</v>
      </c>
      <c r="D3" t="str">
        <f>IF('Candidate List'!I23="", "X", IF(B3="Male", "He peer assessed others", IF(B3="Female","She peer assessed others","They peer assessed others")))</f>
        <v>X</v>
      </c>
      <c r="F3">
        <f>'Standardisation Panel'!L16</f>
        <v>0</v>
      </c>
      <c r="G3">
        <f>IF(F3="Yes", 1,0)</f>
        <v>0</v>
      </c>
      <c r="H3">
        <v>0</v>
      </c>
      <c r="I3">
        <f>IF(F3="No", 1, 0)</f>
        <v>0</v>
      </c>
      <c r="K3" s="459"/>
      <c r="L3" s="459"/>
      <c r="M3" s="459"/>
      <c r="N3" s="459"/>
      <c r="O3" s="459"/>
      <c r="P3" s="459"/>
    </row>
    <row r="4" spans="1:16">
      <c r="A4" t="e">
        <f>'Challenge Sheet Data'!#REF!</f>
        <v>#REF!</v>
      </c>
      <c r="B4">
        <f>'Candidate List'!I24</f>
        <v>0</v>
      </c>
      <c r="C4" t="e">
        <f t="shared" si="0"/>
        <v>#REF!</v>
      </c>
      <c r="D4" t="str">
        <f>IF('Candidate List'!I24="", "X", IF(B4="Male", "He peer assessed others", IF(B4="Female","She peer assessed others","They peer assessed others")))</f>
        <v>X</v>
      </c>
      <c r="F4">
        <f>'Standardisation Panel'!L17</f>
        <v>0</v>
      </c>
      <c r="G4">
        <f>IF(F4="Satisfactory",1,0)</f>
        <v>0</v>
      </c>
      <c r="H4">
        <f>IF(F4="Weak",1,0)</f>
        <v>0</v>
      </c>
      <c r="I4">
        <f>IF(F4="Unsatisfactory",1,0)</f>
        <v>0</v>
      </c>
      <c r="K4" s="257"/>
      <c r="L4" s="257"/>
      <c r="M4" s="257"/>
      <c r="N4" s="257"/>
      <c r="O4" s="257"/>
      <c r="P4" s="257"/>
    </row>
    <row r="5" spans="1:16">
      <c r="A5" t="e">
        <f>'Challenge Sheet Data'!#REF!</f>
        <v>#REF!</v>
      </c>
      <c r="B5">
        <f>'Candidate List'!I25</f>
        <v>0</v>
      </c>
      <c r="C5" t="e">
        <f t="shared" si="0"/>
        <v>#REF!</v>
      </c>
      <c r="D5" t="str">
        <f>IF('Candidate List'!I25="", "X", IF(B5="Male", "He peer assessed others", IF(B5="Female","She peer assessed others","They peer assessed others")))</f>
        <v>X</v>
      </c>
      <c r="F5">
        <f>'Standardisation Panel'!L18</f>
        <v>0</v>
      </c>
      <c r="G5">
        <f>IF(F5="Yes", 1,0)</f>
        <v>0</v>
      </c>
      <c r="H5">
        <v>0</v>
      </c>
      <c r="I5">
        <f>IF(F5="No", 1, 0)</f>
        <v>0</v>
      </c>
      <c r="K5" s="257"/>
      <c r="L5" s="257"/>
      <c r="M5" s="257"/>
      <c r="N5" s="257"/>
      <c r="O5" s="257"/>
      <c r="P5" s="257"/>
    </row>
    <row r="6" spans="1:16">
      <c r="A6" t="e">
        <f>'Challenge Sheet Data'!#REF!</f>
        <v>#REF!</v>
      </c>
      <c r="B6">
        <f>'Candidate List'!I26</f>
        <v>0</v>
      </c>
      <c r="C6" t="e">
        <f t="shared" si="0"/>
        <v>#REF!</v>
      </c>
      <c r="D6" t="str">
        <f>IF('Candidate List'!I26="", "X", IF(B6="Male", "He peer assessed others", IF(B6="Female","She peer assessed others","They peer assessed others")))</f>
        <v>X</v>
      </c>
      <c r="F6">
        <f>'Standardisation Panel'!L26</f>
        <v>0</v>
      </c>
      <c r="G6">
        <f>IF(F6="Satisfactory",1,0)</f>
        <v>0</v>
      </c>
      <c r="H6">
        <f>IF(F6="Weak",1,0)</f>
        <v>0</v>
      </c>
      <c r="I6">
        <f>IF(F6="Unsatisfactory",1,0)</f>
        <v>0</v>
      </c>
      <c r="K6" s="257"/>
      <c r="L6" s="257"/>
      <c r="M6" s="257"/>
      <c r="N6" s="257"/>
      <c r="O6" s="257"/>
      <c r="P6" s="257"/>
    </row>
    <row r="7" spans="1:16">
      <c r="A7" t="e">
        <f>'Challenge Sheet Data'!#REF!</f>
        <v>#REF!</v>
      </c>
      <c r="B7">
        <f>'Candidate List'!I27</f>
        <v>0</v>
      </c>
      <c r="C7" t="e">
        <f t="shared" si="0"/>
        <v>#REF!</v>
      </c>
      <c r="D7" t="str">
        <f>IF('Candidate List'!I27="", "X", IF(B7="Male", "He peer assessed others", IF(B7="Female","She peer assessed others","They peer assessed others")))</f>
        <v>X</v>
      </c>
      <c r="F7">
        <f>'Standardisation Panel'!L19</f>
        <v>0</v>
      </c>
      <c r="G7">
        <f>IF(F7="Yes", 1,0)</f>
        <v>0</v>
      </c>
      <c r="H7">
        <f>IF(F7="No",1,0)</f>
        <v>0</v>
      </c>
      <c r="I7">
        <v>0</v>
      </c>
      <c r="K7" s="257"/>
      <c r="L7" s="459"/>
      <c r="M7" s="459"/>
      <c r="N7" s="459"/>
      <c r="O7" s="459"/>
      <c r="P7" s="459"/>
    </row>
    <row r="8" spans="1:16">
      <c r="A8" t="e">
        <f>'Challenge Sheet Data'!#REF!</f>
        <v>#REF!</v>
      </c>
      <c r="B8">
        <f>'Candidate List'!I28</f>
        <v>0</v>
      </c>
      <c r="C8" t="e">
        <f t="shared" si="0"/>
        <v>#REF!</v>
      </c>
      <c r="D8" t="str">
        <f>IF('Candidate List'!I28="", "X", IF(B8="Male", "He peer assessed others", IF(B8="Female","She peer assessed others","They peer assessed others")))</f>
        <v>X</v>
      </c>
      <c r="F8">
        <f>'Standardisation Panel'!L20</f>
        <v>0</v>
      </c>
      <c r="G8">
        <f>IF(F8="Yes", 1,0)</f>
        <v>0</v>
      </c>
      <c r="H8">
        <v>0</v>
      </c>
      <c r="I8">
        <f>IF(F8="No", 1, 0)</f>
        <v>0</v>
      </c>
      <c r="K8" s="257"/>
      <c r="L8" s="257"/>
      <c r="M8" s="257"/>
      <c r="N8" s="257"/>
      <c r="O8" s="257"/>
      <c r="P8" s="257"/>
    </row>
    <row r="9" spans="1:16">
      <c r="A9" t="e">
        <f>'Challenge Sheet Data'!#REF!</f>
        <v>#REF!</v>
      </c>
      <c r="B9">
        <f>'Candidate List'!I29</f>
        <v>0</v>
      </c>
      <c r="C9" t="e">
        <f t="shared" si="0"/>
        <v>#REF!</v>
      </c>
      <c r="D9" t="str">
        <f>IF('Candidate List'!I29="", "X", IF(B9="Male", "He peer assessed others", IF(B9="Female","She peer assessed others","They peer assessed others")))</f>
        <v>X</v>
      </c>
      <c r="F9">
        <f>'Standardisation Panel'!L21</f>
        <v>0</v>
      </c>
      <c r="G9">
        <f>IF(F9="Yes", 1,0)</f>
        <v>0</v>
      </c>
      <c r="H9">
        <f>IF(F9="No",1,0)</f>
        <v>0</v>
      </c>
      <c r="I9">
        <v>0</v>
      </c>
      <c r="K9" s="257"/>
      <c r="L9" s="257"/>
      <c r="M9" s="257"/>
      <c r="N9" s="257"/>
      <c r="O9" s="257"/>
      <c r="P9" s="257"/>
    </row>
    <row r="10" spans="1:16">
      <c r="A10" t="e">
        <f>'Challenge Sheet Data'!#REF!</f>
        <v>#REF!</v>
      </c>
      <c r="B10">
        <f>'Candidate List'!I30</f>
        <v>0</v>
      </c>
      <c r="C10" t="e">
        <f t="shared" si="0"/>
        <v>#REF!</v>
      </c>
      <c r="D10" t="str">
        <f>IF('Candidate List'!I30="", "X", IF(B10="Male", "He peer assessed others", IF(B10="Female","She peer assessed others","They peer assessed others")))</f>
        <v>X</v>
      </c>
      <c r="F10">
        <f>'Standardisation Panel'!L22</f>
        <v>0</v>
      </c>
      <c r="G10">
        <f>IF(F10="Yes", 1,0)</f>
        <v>0</v>
      </c>
      <c r="H10">
        <f>IF(F10="No",1,0)</f>
        <v>0</v>
      </c>
      <c r="I10">
        <v>0</v>
      </c>
      <c r="K10" s="50"/>
      <c r="L10" s="192"/>
      <c r="M10" s="192"/>
      <c r="N10" s="192"/>
      <c r="O10" s="192"/>
      <c r="P10" s="192"/>
    </row>
    <row r="11" spans="1:16">
      <c r="A11" t="e">
        <f>'Challenge Sheet Data'!#REF!</f>
        <v>#REF!</v>
      </c>
      <c r="B11">
        <f>'Candidate List'!I31</f>
        <v>0</v>
      </c>
      <c r="C11" t="e">
        <f t="shared" si="0"/>
        <v>#REF!</v>
      </c>
      <c r="D11" t="str">
        <f>IF('Candidate List'!I31="", "X", IF(B11="Male", "He peer assessed others", IF(B11="Female","She peer assessed others","They peer assessed others")))</f>
        <v>X</v>
      </c>
      <c r="F11">
        <f>'Standardisation Panel'!L23</f>
        <v>0</v>
      </c>
      <c r="G11">
        <f>IF(F11="Satisfactory",1,0)</f>
        <v>0</v>
      </c>
      <c r="H11">
        <f>IF(F11="Weak",1,0)</f>
        <v>0</v>
      </c>
      <c r="I11">
        <f>IF(F11="Unsatisfactory",1,0)</f>
        <v>0</v>
      </c>
      <c r="K11" s="257"/>
      <c r="L11" s="257"/>
      <c r="M11" s="257"/>
      <c r="N11" s="257"/>
      <c r="O11" s="257"/>
      <c r="P11" s="257"/>
    </row>
    <row r="12" spans="1:16">
      <c r="A12" t="e">
        <f>'Challenge Sheet Data'!#REF!</f>
        <v>#REF!</v>
      </c>
      <c r="B12">
        <f>'Candidate List'!I32</f>
        <v>0</v>
      </c>
      <c r="C12" t="e">
        <f t="shared" si="0"/>
        <v>#REF!</v>
      </c>
      <c r="D12" t="str">
        <f>IF('Candidate List'!I32="", "X", IF(B12="Male", "He peer assessed others", IF(B12="Female","She peer assessed others","They peer assessed others")))</f>
        <v>X</v>
      </c>
      <c r="F12">
        <f>'Standardisation Panel'!L24</f>
        <v>0</v>
      </c>
      <c r="G12">
        <f>IF(F12="Yes", 1,0)</f>
        <v>0</v>
      </c>
      <c r="H12">
        <v>0</v>
      </c>
      <c r="I12">
        <f>IF(F12="No", 1, 0)</f>
        <v>0</v>
      </c>
      <c r="K12" s="257"/>
      <c r="L12" s="257"/>
      <c r="M12" s="257"/>
      <c r="N12" s="257"/>
      <c r="O12" s="257"/>
      <c r="P12" s="257"/>
    </row>
    <row r="13" spans="1:16">
      <c r="A13" t="e">
        <f>'Challenge Sheet Data'!#REF!</f>
        <v>#REF!</v>
      </c>
      <c r="B13">
        <f>'Candidate List'!I33</f>
        <v>0</v>
      </c>
      <c r="C13" t="e">
        <f t="shared" si="0"/>
        <v>#REF!</v>
      </c>
      <c r="D13" t="str">
        <f>IF('Candidate List'!I33="", "X", IF(B13="Male", "He peer assessed others", IF(B13="Female","She peer assessed others","They peer assessed others")))</f>
        <v>X</v>
      </c>
      <c r="F13">
        <f>'Standardisation Panel'!L25</f>
        <v>0</v>
      </c>
      <c r="G13">
        <f>IF(F13="Satisfactory",1,0)</f>
        <v>0</v>
      </c>
      <c r="H13">
        <f>IF(F13="Weak",1,0)</f>
        <v>0</v>
      </c>
      <c r="I13">
        <f>IF(F13="Unsatisfactory",1,0)</f>
        <v>0</v>
      </c>
      <c r="K13" s="257"/>
      <c r="L13" s="257"/>
      <c r="M13" s="257"/>
      <c r="N13" s="257"/>
      <c r="O13" s="257"/>
      <c r="P13" s="257"/>
    </row>
    <row r="14" spans="1:16">
      <c r="A14" t="e">
        <f>'Challenge Sheet Data'!#REF!</f>
        <v>#REF!</v>
      </c>
      <c r="B14">
        <f>'Candidate List'!I34</f>
        <v>0</v>
      </c>
      <c r="C14" t="e">
        <f t="shared" si="0"/>
        <v>#REF!</v>
      </c>
      <c r="D14" t="str">
        <f>IF('Candidate List'!I34="", "X", IF(B14="Male", "He peer assessed others", IF(B14="Female","She peer assessed others","They peer assessed others")))</f>
        <v>X</v>
      </c>
      <c r="F14">
        <f>'Standardisation Panel'!L27</f>
        <v>0</v>
      </c>
      <c r="G14">
        <f>IF(F14="Satisfactory",1,0)</f>
        <v>0</v>
      </c>
      <c r="H14">
        <f>IF(F14="Weak",1,0)</f>
        <v>0</v>
      </c>
      <c r="I14">
        <f>IF(F14="Unsatisfactory",1,0)</f>
        <v>0</v>
      </c>
      <c r="K14" s="257"/>
      <c r="L14" s="257"/>
      <c r="M14" s="257"/>
      <c r="N14" s="257"/>
      <c r="O14" s="257"/>
      <c r="P14" s="257"/>
    </row>
    <row r="15" spans="1:16">
      <c r="A15" t="e">
        <f>'Challenge Sheet Data'!#REF!</f>
        <v>#REF!</v>
      </c>
      <c r="B15">
        <f>'Candidate List'!I35</f>
        <v>0</v>
      </c>
      <c r="C15" t="e">
        <f t="shared" si="0"/>
        <v>#REF!</v>
      </c>
      <c r="D15" t="str">
        <f>IF('Candidate List'!I35="", "X", IF(B15="Male", "He peer assessed others", IF(B15="Female","She peer assessed others","They peer assessed others")))</f>
        <v>X</v>
      </c>
      <c r="F15">
        <f>'Standardisation Panel'!L28</f>
        <v>0</v>
      </c>
      <c r="G15">
        <f>IF(F15="Satisfactory",1,0)</f>
        <v>0</v>
      </c>
      <c r="H15">
        <f>IF(F15="Weak",1,0)</f>
        <v>0</v>
      </c>
      <c r="I15">
        <f>IF(F15="Unsatisfactory",1,0)</f>
        <v>0</v>
      </c>
      <c r="K15" s="257"/>
      <c r="L15" s="257"/>
      <c r="M15" s="257"/>
      <c r="N15" s="257"/>
      <c r="O15" s="257"/>
      <c r="P15" s="257"/>
    </row>
    <row r="16" spans="1:16">
      <c r="A16" t="e">
        <f>'Challenge Sheet Data'!#REF!</f>
        <v>#REF!</v>
      </c>
      <c r="B16">
        <f>'Candidate List'!I36</f>
        <v>0</v>
      </c>
      <c r="C16" t="e">
        <f t="shared" si="0"/>
        <v>#REF!</v>
      </c>
      <c r="D16" t="str">
        <f>IF('Candidate List'!I36="", "X", IF(B16="Male", "He peer assessed others", IF(B16="Female","She peer assessed others","They peer assessed others")))</f>
        <v>X</v>
      </c>
      <c r="F16">
        <f>'Standardisation Panel'!L29</f>
        <v>0</v>
      </c>
      <c r="G16">
        <f>IF(F16="Satisfactory",1,0)</f>
        <v>0</v>
      </c>
      <c r="H16">
        <f>IF(F16="Weak",1,0)</f>
        <v>0</v>
      </c>
      <c r="I16">
        <f>IF(F16="Unsatisfactory",1,0)</f>
        <v>0</v>
      </c>
      <c r="K16" s="257"/>
      <c r="L16" s="257"/>
      <c r="M16" s="257"/>
      <c r="N16" s="257"/>
      <c r="O16" s="257"/>
      <c r="P16" s="257"/>
    </row>
    <row r="17" spans="1:10">
      <c r="A17" t="e">
        <f>'Challenge Sheet Data'!#REF!</f>
        <v>#REF!</v>
      </c>
      <c r="B17">
        <f>'Candidate List'!I37</f>
        <v>0</v>
      </c>
      <c r="C17" t="e">
        <f t="shared" si="0"/>
        <v>#REF!</v>
      </c>
      <c r="D17" t="str">
        <f>IF('Candidate List'!I37="", "X", IF(B17="Male", "He peer assessed others", IF(B17="Female","She peer assessed others","They peer assessed others")))</f>
        <v>X</v>
      </c>
      <c r="F17">
        <f>SUM(G17:I17)</f>
        <v>0</v>
      </c>
      <c r="G17">
        <f>SUM(G2:G16)</f>
        <v>0</v>
      </c>
      <c r="H17">
        <f>SUM(H2:H16)</f>
        <v>0</v>
      </c>
      <c r="I17">
        <f>SUM(I2:I16)</f>
        <v>0</v>
      </c>
      <c r="J17">
        <f>IF(F17=0,0,IF(I17&gt;=1,"Unsatisfactory",IF(H17=1,"Weak",IF(H17=2,"Weak",IF(H17&gt;=3,"Unsatisfactory","Satisfactory")))))</f>
        <v>0</v>
      </c>
    </row>
    <row r="18" spans="1:10">
      <c r="A18" t="e">
        <f>'Challenge Sheet Data'!#REF!</f>
        <v>#REF!</v>
      </c>
      <c r="B18">
        <f>'Candidate List'!I38</f>
        <v>0</v>
      </c>
      <c r="C18" t="e">
        <f t="shared" si="0"/>
        <v>#REF!</v>
      </c>
      <c r="D18" t="str">
        <f>IF('Candidate List'!I38="", "X", IF(B18="Male", "He peer assessed others", IF(B18="Female","She peer assessed others","They peer assessed others")))</f>
        <v>X</v>
      </c>
      <c r="I18" s="3"/>
    </row>
    <row r="19" spans="1:10">
      <c r="A19" t="e">
        <f>'Challenge Sheet Data'!#REF!</f>
        <v>#REF!</v>
      </c>
      <c r="B19">
        <f>'Candidate List'!I39</f>
        <v>0</v>
      </c>
      <c r="C19" t="e">
        <f t="shared" si="0"/>
        <v>#REF!</v>
      </c>
      <c r="D19" t="str">
        <f>IF('Candidate List'!I39="", "X", IF(B19="Male", "He peer assessed others", IF(B19="Female","She peer assessed others","They peer assessed others")))</f>
        <v>X</v>
      </c>
    </row>
    <row r="20" spans="1:10">
      <c r="A20" t="e">
        <f>'Challenge Sheet Data'!#REF!</f>
        <v>#REF!</v>
      </c>
      <c r="B20">
        <f>'Candidate List'!I40</f>
        <v>0</v>
      </c>
      <c r="C20" t="e">
        <f t="shared" si="0"/>
        <v>#REF!</v>
      </c>
      <c r="D20" t="str">
        <f>IF('Candidate List'!I40="", "X", IF(B20="Male", "He peer assessed others", IF(B20="Female","She peer assessed others","They peer assessed others")))</f>
        <v>X</v>
      </c>
    </row>
    <row r="21" spans="1:10">
      <c r="A21" t="e">
        <f>'Challenge Sheet Data'!#REF!</f>
        <v>#REF!</v>
      </c>
      <c r="B21">
        <f>'Candidate List'!I41</f>
        <v>0</v>
      </c>
      <c r="C21" t="e">
        <f t="shared" si="0"/>
        <v>#REF!</v>
      </c>
      <c r="D21" t="str">
        <f>IF('Candidate List'!I41="", "X", IF(B21="Male", "He peer assessed others", IF(B21="Female","She peer assessed others","They peer assessed others")))</f>
        <v>X</v>
      </c>
    </row>
    <row r="22" spans="1:10">
      <c r="A22" t="e">
        <f>'Challenge Sheet Data'!#REF!</f>
        <v>#REF!</v>
      </c>
      <c r="B22">
        <f>'Candidate List'!I42</f>
        <v>0</v>
      </c>
      <c r="C22" t="e">
        <f t="shared" si="0"/>
        <v>#REF!</v>
      </c>
      <c r="D22" t="str">
        <f>IF('Candidate List'!I42="", "X", IF(B22="Male", "He peer assessed others", IF(B22="Female","She peer assessed others","They peer assessed others")))</f>
        <v>X</v>
      </c>
    </row>
    <row r="23" spans="1:10">
      <c r="A23" t="e">
        <f>'Challenge Sheet Data'!#REF!</f>
        <v>#REF!</v>
      </c>
      <c r="B23">
        <f>'Candidate List'!I43</f>
        <v>0</v>
      </c>
      <c r="C23" t="e">
        <f t="shared" si="0"/>
        <v>#REF!</v>
      </c>
      <c r="D23" t="str">
        <f>IF('Candidate List'!I43="", "X", IF(B23="Male", "He peer assessed others", IF(B23="Female","She peer assessed others","They peer assessed others")))</f>
        <v>X</v>
      </c>
    </row>
    <row r="24" spans="1:10">
      <c r="A24" t="e">
        <f>'Challenge Sheet Data'!#REF!</f>
        <v>#REF!</v>
      </c>
      <c r="B24">
        <f>'Candidate List'!I44</f>
        <v>0</v>
      </c>
      <c r="C24" t="e">
        <f t="shared" si="0"/>
        <v>#REF!</v>
      </c>
      <c r="D24" t="str">
        <f>IF('Candidate List'!I44="", "X", IF(B24="Male", "He peer assessed others", IF(B24="Female","She peer assessed others","They peer assessed others")))</f>
        <v>X</v>
      </c>
    </row>
    <row r="25" spans="1:10">
      <c r="A25" t="e">
        <f>'Challenge Sheet Data'!#REF!</f>
        <v>#REF!</v>
      </c>
      <c r="B25">
        <f>'Candidate List'!I45</f>
        <v>0</v>
      </c>
      <c r="C25" t="e">
        <f t="shared" si="0"/>
        <v>#REF!</v>
      </c>
      <c r="D25" t="str">
        <f>IF('Candidate List'!I45="", "X", IF(B25="Male", "He peer assessed others", IF(B25="Female","She peer assessed others","They peer assessed others")))</f>
        <v>X</v>
      </c>
    </row>
    <row r="26" spans="1:10">
      <c r="A26" t="e">
        <f>'Challenge Sheet Data'!#REF!</f>
        <v>#REF!</v>
      </c>
      <c r="B26">
        <f>'Candidate List'!I46</f>
        <v>0</v>
      </c>
      <c r="C26" t="e">
        <f t="shared" si="0"/>
        <v>#REF!</v>
      </c>
      <c r="D26" t="str">
        <f>IF('Candidate List'!I46="", "X", IF(B26="Male", "He peer assessed others", IF(B26="Female","She peer assessed others","They peer assessed others")))</f>
        <v>X</v>
      </c>
    </row>
    <row r="27" spans="1:10">
      <c r="A27" t="e">
        <f>'Challenge Sheet Data'!#REF!</f>
        <v>#REF!</v>
      </c>
      <c r="B27">
        <f>'Candidate List'!I47</f>
        <v>0</v>
      </c>
      <c r="C27" t="e">
        <f t="shared" si="0"/>
        <v>#REF!</v>
      </c>
      <c r="D27" t="str">
        <f>IF('Candidate List'!I47="", "X", IF(B27="Male", "He peer assessed others", IF(B27="Female","She peer assessed others","They peer assessed others")))</f>
        <v>X</v>
      </c>
    </row>
    <row r="28" spans="1:10">
      <c r="A28" t="e">
        <f>'Challenge Sheet Data'!#REF!</f>
        <v>#REF!</v>
      </c>
      <c r="B28">
        <f>'Candidate List'!I48</f>
        <v>0</v>
      </c>
      <c r="C28" t="e">
        <f t="shared" si="0"/>
        <v>#REF!</v>
      </c>
      <c r="D28" t="str">
        <f>IF('Candidate List'!I48="", "X", IF(B28="Male", "He peer assessed others", IF(B28="Female","She peer assessed others","They peer assessed others")))</f>
        <v>X</v>
      </c>
    </row>
    <row r="29" spans="1:10">
      <c r="A29" t="e">
        <f>'Challenge Sheet Data'!#REF!</f>
        <v>#REF!</v>
      </c>
      <c r="B29">
        <f>'Candidate List'!I49</f>
        <v>0</v>
      </c>
      <c r="C29" t="e">
        <f t="shared" si="0"/>
        <v>#REF!</v>
      </c>
      <c r="D29" t="str">
        <f>IF('Candidate List'!I49="", "X", IF(B29="Male", "He peer assessed others", IF(B29="Female","She peer assessed others","They peer assessed others")))</f>
        <v>X</v>
      </c>
    </row>
    <row r="30" spans="1:10">
      <c r="A30" t="e">
        <f>'Challenge Sheet Data'!#REF!</f>
        <v>#REF!</v>
      </c>
      <c r="B30">
        <f>'Candidate List'!I50</f>
        <v>0</v>
      </c>
      <c r="C30" t="e">
        <f t="shared" si="0"/>
        <v>#REF!</v>
      </c>
      <c r="D30" t="str">
        <f>IF('Candidate List'!I50="", "X", IF(B30="Male", "He peer assessed others", IF(B30="Female","She peer assessed others","They peer assessed others")))</f>
        <v>X</v>
      </c>
    </row>
    <row r="31" spans="1:10">
      <c r="A31" t="e">
        <f>'Challenge Sheet Data'!#REF!</f>
        <v>#REF!</v>
      </c>
      <c r="B31">
        <f>'Candidate List'!I51</f>
        <v>0</v>
      </c>
      <c r="C31" t="e">
        <f t="shared" si="0"/>
        <v>#REF!</v>
      </c>
      <c r="D31" t="str">
        <f>IF('Candidate List'!I51="", "X", IF(B31="Male", "He peer assessed others", IF(B31="Female","She peer assessed others","They peer assessed others")))</f>
        <v>X</v>
      </c>
    </row>
    <row r="32" spans="1:10">
      <c r="A32" t="e">
        <f>'Challenge Sheet Data'!#REF!</f>
        <v>#REF!</v>
      </c>
      <c r="B32">
        <f>'Candidate List'!I52</f>
        <v>0</v>
      </c>
      <c r="C32" t="e">
        <f t="shared" si="0"/>
        <v>#REF!</v>
      </c>
      <c r="D32" t="str">
        <f>IF('Candidate List'!I52="", "X", IF(B32="Male", "He peer assessed others", IF(B32="Female","She peer assessed others","They peer assessed others")))</f>
        <v>X</v>
      </c>
    </row>
    <row r="33" spans="1:20">
      <c r="A33" t="e">
        <f>'Challenge Sheet Data'!#REF!</f>
        <v>#REF!</v>
      </c>
      <c r="B33">
        <f>'Candidate List'!I53</f>
        <v>0</v>
      </c>
      <c r="C33" t="e">
        <f t="shared" si="0"/>
        <v>#REF!</v>
      </c>
      <c r="D33" t="str">
        <f>IF('Candidate List'!I53="", "X", IF(B33="Male", "He peer assessed others", IF(B33="Female","She peer assessed others","They peer assessed others")))</f>
        <v>X</v>
      </c>
    </row>
    <row r="34" spans="1:20">
      <c r="A34" t="e">
        <f>'Challenge Sheet Data'!#REF!</f>
        <v>#REF!</v>
      </c>
      <c r="B34">
        <f>'Candidate List'!I54</f>
        <v>0</v>
      </c>
      <c r="C34" t="e">
        <f t="shared" si="0"/>
        <v>#REF!</v>
      </c>
      <c r="D34" t="str">
        <f>IF('Candidate List'!I54="", "X", IF(B34="Male", "He peer assessed others", IF(B34="Female","She peer assessed others","They peer assessed others")))</f>
        <v>X</v>
      </c>
    </row>
    <row r="35" spans="1:20">
      <c r="A35" t="e">
        <f>'Challenge Sheet Data'!#REF!</f>
        <v>#REF!</v>
      </c>
      <c r="B35">
        <f>'Candidate List'!I55</f>
        <v>0</v>
      </c>
      <c r="C35" t="e">
        <f t="shared" si="0"/>
        <v>#REF!</v>
      </c>
      <c r="D35" t="str">
        <f>IF('Candidate List'!I55="", "X", IF(B35="Male", "He peer assessed others", IF(B35="Female","She peer assessed others","They peer assessed others")))</f>
        <v>X</v>
      </c>
    </row>
    <row r="36" spans="1:20">
      <c r="A36" t="e">
        <f>'Challenge Sheet Data'!#REF!</f>
        <v>#REF!</v>
      </c>
      <c r="B36">
        <f>'Candidate List'!I56</f>
        <v>0</v>
      </c>
      <c r="C36" t="e">
        <f t="shared" si="0"/>
        <v>#REF!</v>
      </c>
      <c r="D36" t="str">
        <f>IF('Candidate List'!I56="", "X", IF(B36="Male", "He peer assessed others", IF(B36="Female","She peer assessed others","They peer assessed others")))</f>
        <v>X</v>
      </c>
    </row>
    <row r="37" spans="1:20">
      <c r="A37" t="e">
        <f>'Challenge Sheet Data'!#REF!</f>
        <v>#REF!</v>
      </c>
      <c r="B37">
        <f>'Candidate List'!I57</f>
        <v>0</v>
      </c>
      <c r="C37" t="e">
        <f t="shared" si="0"/>
        <v>#REF!</v>
      </c>
      <c r="D37" t="str">
        <f>IF('Candidate List'!I57="", "X", IF(B37="Male", "He peer assessed others", IF(B37="Female","She peer assessed others","They peer assessed others")))</f>
        <v>X</v>
      </c>
    </row>
    <row r="38" spans="1:20">
      <c r="A38" t="e">
        <f>'Challenge Sheet Data'!#REF!</f>
        <v>#REF!</v>
      </c>
      <c r="B38">
        <f>'Candidate List'!I58</f>
        <v>0</v>
      </c>
      <c r="C38" t="e">
        <f t="shared" si="0"/>
        <v>#REF!</v>
      </c>
      <c r="D38" t="str">
        <f>IF('Candidate List'!I58="", "X", IF(B38="Male", "He peer assessed others", IF(B38="Female","She peer assessed others","They peer assessed others")))</f>
        <v>X</v>
      </c>
    </row>
    <row r="39" spans="1:20">
      <c r="A39" t="e">
        <f>'Challenge Sheet Data'!#REF!</f>
        <v>#REF!</v>
      </c>
      <c r="B39">
        <f>'Candidate List'!I59</f>
        <v>0</v>
      </c>
      <c r="C39" t="e">
        <f t="shared" si="0"/>
        <v>#REF!</v>
      </c>
      <c r="D39" t="str">
        <f>IF('Candidate List'!I59="", "X", IF(B39="Male", "He peer assessed others", IF(B39="Female","She peer assessed others","They peer assessed others")))</f>
        <v>X</v>
      </c>
    </row>
    <row r="40" spans="1:20">
      <c r="A40" t="e">
        <f>'Challenge Sheet Data'!#REF!</f>
        <v>#REF!</v>
      </c>
      <c r="B40">
        <f>'Candidate List'!I60</f>
        <v>0</v>
      </c>
      <c r="C40" t="e">
        <f t="shared" si="0"/>
        <v>#REF!</v>
      </c>
      <c r="D40" t="str">
        <f>IF('Candidate List'!I60="", "X", IF(B40="Male", "He peer assessed others", IF(B40="Female","She peer assessed others","They peer assessed others")))</f>
        <v>X</v>
      </c>
    </row>
    <row r="41" spans="1:20">
      <c r="A41" t="e">
        <f>'Challenge Sheet Data'!#REF!</f>
        <v>#REF!</v>
      </c>
      <c r="B41">
        <f>'Candidate List'!I61</f>
        <v>0</v>
      </c>
      <c r="C41" t="e">
        <f t="shared" si="0"/>
        <v>#REF!</v>
      </c>
      <c r="D41" t="str">
        <f>IF('Candidate List'!I61="", "X", IF(B41="Male", "He peer assessed others", IF(B41="Female","She peer assessed others","They peer assessed others")))</f>
        <v>X</v>
      </c>
    </row>
    <row r="43" spans="1:20">
      <c r="A43" s="3" t="s">
        <v>25</v>
      </c>
      <c r="B43">
        <f>'Candidate List'!F19</f>
        <v>0</v>
      </c>
    </row>
    <row r="44" spans="1:20">
      <c r="A44" s="3"/>
    </row>
    <row r="45" spans="1:20">
      <c r="A45" s="3" t="s">
        <v>890</v>
      </c>
      <c r="B45" s="3" t="s">
        <v>910</v>
      </c>
      <c r="G45" s="3" t="s">
        <v>36</v>
      </c>
      <c r="L45" t="s">
        <v>37</v>
      </c>
      <c r="M45" s="42"/>
      <c r="N45" s="42"/>
      <c r="Q45" s="3" t="s">
        <v>38</v>
      </c>
    </row>
    <row r="46" spans="1:20">
      <c r="A46">
        <f>'Candidate List'!F22</f>
        <v>0</v>
      </c>
      <c r="B46" s="3">
        <f ca="1">IF('Candidate List'!F22="",0,DATEDIF(A46,NOW(),"y"))</f>
        <v>0</v>
      </c>
      <c r="C46">
        <v>0</v>
      </c>
      <c r="E46" s="3">
        <f ca="1">COUNTIF(B46:B85, "=0")</f>
        <v>40</v>
      </c>
      <c r="G46">
        <f>'Candidate List'!I22</f>
        <v>0</v>
      </c>
      <c r="H46" s="3" t="s">
        <v>911</v>
      </c>
      <c r="I46" s="43" t="e">
        <f>IF(J46/$B$43=0, NA(), J46/$B$43)</f>
        <v>#DIV/0!</v>
      </c>
      <c r="J46">
        <f>COUNTIF(G46:G85,"Male")</f>
        <v>0</v>
      </c>
      <c r="L46">
        <f>'Candidate List'!J22</f>
        <v>0</v>
      </c>
      <c r="M46" s="10" t="s">
        <v>40</v>
      </c>
      <c r="N46" s="43" t="e">
        <f t="shared" ref="N46:N63" si="1">IF(O46/$B$43=0, NA(), O46/$B$43)</f>
        <v>#DIV/0!</v>
      </c>
      <c r="O46">
        <f>COUNTIF(L46:L85, "British")</f>
        <v>0</v>
      </c>
      <c r="Q46">
        <f>'Candidate List'!K22</f>
        <v>0</v>
      </c>
      <c r="R46" s="9" t="s">
        <v>41</v>
      </c>
      <c r="S46" s="43" t="e">
        <f t="shared" ref="S46:S55" si="2">IF(T46/$B$43=0, NA(), T46/$B$43)</f>
        <v>#DIV/0!</v>
      </c>
      <c r="T46">
        <f>COUNTIF(Q$46:Q85, "No Disability")</f>
        <v>0</v>
      </c>
    </row>
    <row r="47" spans="1:20">
      <c r="A47">
        <f>'Candidate List'!F23</f>
        <v>0</v>
      </c>
      <c r="B47" s="3">
        <f ca="1">IF('Candidate List'!F23="",0,DATEDIF(A47,NOW(),"y"))</f>
        <v>0</v>
      </c>
      <c r="C47" s="3" t="s">
        <v>912</v>
      </c>
      <c r="D47" s="43" t="e">
        <f ca="1">IF(E47/$B$43=0, NA(), E47/$B$43)</f>
        <v>#DIV/0!</v>
      </c>
      <c r="E47" s="3">
        <f ca="1">SUM(COUNTIF(B46:B85, "&lt;=10")-E46)</f>
        <v>0</v>
      </c>
      <c r="G47">
        <f>'Candidate List'!I23</f>
        <v>0</v>
      </c>
      <c r="H47" s="3" t="s">
        <v>913</v>
      </c>
      <c r="I47" s="43" t="e">
        <f>IF(J47/$B$43=0, NA(), J47/$B$43)</f>
        <v>#DIV/0!</v>
      </c>
      <c r="J47">
        <f>COUNTIF(G46:G86,"Female")</f>
        <v>0</v>
      </c>
      <c r="L47">
        <f>'Candidate List'!J23</f>
        <v>0</v>
      </c>
      <c r="M47" s="9" t="s">
        <v>914</v>
      </c>
      <c r="N47" s="43" t="e">
        <f t="shared" si="1"/>
        <v>#DIV/0!</v>
      </c>
      <c r="O47">
        <f>COUNTIF(L46:L86, "Irish")</f>
        <v>0</v>
      </c>
      <c r="Q47">
        <f>'Candidate List'!K23</f>
        <v>0</v>
      </c>
      <c r="R47" s="9" t="s">
        <v>915</v>
      </c>
      <c r="S47" s="43" t="e">
        <f t="shared" si="2"/>
        <v>#DIV/0!</v>
      </c>
      <c r="T47">
        <f>COUNTIF(Q$46:Q86, "Visual")</f>
        <v>0</v>
      </c>
    </row>
    <row r="48" spans="1:20">
      <c r="A48">
        <f>'Candidate List'!F24</f>
        <v>0</v>
      </c>
      <c r="B48" s="3">
        <f ca="1">IF('Candidate List'!F24="",0,DATEDIF(A48,NOW(),"y"))</f>
        <v>0</v>
      </c>
      <c r="C48" s="3" t="s">
        <v>916</v>
      </c>
      <c r="D48" s="43" t="e">
        <f ca="1">IF(E48/$B$43=0, NA(), E48/$B$43)</f>
        <v>#DIV/0!</v>
      </c>
      <c r="E48">
        <f ca="1">COUNTIF(B46:B85,"=11")</f>
        <v>0</v>
      </c>
      <c r="G48">
        <f>'Candidate List'!I24</f>
        <v>0</v>
      </c>
      <c r="H48" s="3" t="s">
        <v>917</v>
      </c>
      <c r="I48" s="43" t="e">
        <f>IF(J48/$B$43=0, NA(), J48/$B$43)</f>
        <v>#DIV/0!</v>
      </c>
      <c r="J48">
        <f>COUNTIF(G46:G87,"Non-binary")</f>
        <v>0</v>
      </c>
      <c r="L48">
        <f>'Candidate List'!J24</f>
        <v>0</v>
      </c>
      <c r="M48" s="9" t="s">
        <v>154</v>
      </c>
      <c r="N48" s="43" t="e">
        <f t="shared" si="1"/>
        <v>#DIV/0!</v>
      </c>
      <c r="O48">
        <f>COUNTIF(L$46:L87, "Other White Background")</f>
        <v>0</v>
      </c>
      <c r="Q48">
        <f>'Candidate List'!K24</f>
        <v>0</v>
      </c>
      <c r="R48" s="11" t="s">
        <v>155</v>
      </c>
      <c r="S48" s="43" t="e">
        <f t="shared" si="2"/>
        <v>#DIV/0!</v>
      </c>
      <c r="T48">
        <f>COUNTIF(Q$46:Q87, "Auditory")</f>
        <v>0</v>
      </c>
    </row>
    <row r="49" spans="1:20">
      <c r="A49">
        <f>'Candidate List'!F25</f>
        <v>0</v>
      </c>
      <c r="B49" s="3">
        <f ca="1">IF('Candidate List'!F25="",0,DATEDIF(A49,NOW(),"y"))</f>
        <v>0</v>
      </c>
      <c r="C49" s="3" t="s">
        <v>918</v>
      </c>
      <c r="D49" s="43" t="e">
        <f ca="1">IF(E49/$B$43=0, NA(), E49/$B$43)</f>
        <v>#DIV/0!</v>
      </c>
      <c r="E49">
        <f ca="1">COUNTIF(B46:B85,"=12")</f>
        <v>0</v>
      </c>
      <c r="G49">
        <f>'Candidate List'!I25</f>
        <v>0</v>
      </c>
      <c r="H49" s="3" t="s">
        <v>257</v>
      </c>
      <c r="I49" s="43" t="e">
        <f>IF(J49/$B$43=0, NA(), J49/$B$43)</f>
        <v>#DIV/0!</v>
      </c>
      <c r="J49">
        <f>COUNTIF(G46:G87,"Other")</f>
        <v>0</v>
      </c>
      <c r="L49">
        <f>'Candidate List'!J25</f>
        <v>0</v>
      </c>
      <c r="M49" s="9" t="s">
        <v>156</v>
      </c>
      <c r="N49" s="43" t="e">
        <f t="shared" si="1"/>
        <v>#DIV/0!</v>
      </c>
      <c r="O49">
        <f>COUNTIF(L$46:L88, "White &amp; Black Caribbean")</f>
        <v>0</v>
      </c>
      <c r="Q49">
        <f>'Candidate List'!K25</f>
        <v>0</v>
      </c>
      <c r="R49" s="9" t="s">
        <v>157</v>
      </c>
      <c r="S49" s="43" t="e">
        <f t="shared" si="2"/>
        <v>#DIV/0!</v>
      </c>
      <c r="T49">
        <f>COUNTIF(Q$46:Q88, "Speech")</f>
        <v>0</v>
      </c>
    </row>
    <row r="50" spans="1:20">
      <c r="A50">
        <f>'Candidate List'!F26</f>
        <v>0</v>
      </c>
      <c r="B50" s="3">
        <f ca="1">IF('Candidate List'!F26="",0,DATEDIF(A50,NOW(),"y"))</f>
        <v>0</v>
      </c>
      <c r="C50" s="3" t="s">
        <v>919</v>
      </c>
      <c r="D50" s="43" t="e">
        <f ca="1">IF(E50/$B$43=0, NA(), E50/$B$43)</f>
        <v>#DIV/0!</v>
      </c>
      <c r="E50">
        <f ca="1">COUNTIF(B46:B85,"=13")</f>
        <v>0</v>
      </c>
      <c r="G50">
        <f>'Candidate List'!I26</f>
        <v>0</v>
      </c>
      <c r="H50" s="3" t="s">
        <v>360</v>
      </c>
      <c r="I50" s="43" t="e">
        <f>IF(J50/$B$43=0, NA(), J50/$B$43)</f>
        <v>#DIV/0!</v>
      </c>
      <c r="J50">
        <f>COUNTIF(G46:G87,"Prefer not to say")</f>
        <v>0</v>
      </c>
      <c r="L50">
        <f>'Candidate List'!J26</f>
        <v>0</v>
      </c>
      <c r="M50" s="9" t="s">
        <v>197</v>
      </c>
      <c r="N50" s="43" t="e">
        <f t="shared" si="1"/>
        <v>#DIV/0!</v>
      </c>
      <c r="O50">
        <f>COUNTIF(L$46:L89, "White and Black African")</f>
        <v>0</v>
      </c>
      <c r="Q50">
        <f>'Candidate List'!K26</f>
        <v>0</v>
      </c>
      <c r="R50" s="9" t="s">
        <v>198</v>
      </c>
      <c r="S50" s="43" t="e">
        <f t="shared" si="2"/>
        <v>#DIV/0!</v>
      </c>
      <c r="T50">
        <f>COUNTIF(Q$46:Q89, "Mobility")</f>
        <v>0</v>
      </c>
    </row>
    <row r="51" spans="1:20">
      <c r="A51">
        <f>'Candidate List'!F27</f>
        <v>0</v>
      </c>
      <c r="B51" s="3">
        <f ca="1">IF('Candidate List'!F27="",0,DATEDIF(A51,NOW(),"y"))</f>
        <v>0</v>
      </c>
      <c r="C51" s="3" t="s">
        <v>920</v>
      </c>
      <c r="D51" s="43" t="e">
        <f ca="1">IF(E51/$B$43=0, NA(), E51/$B$43)</f>
        <v>#DIV/0!</v>
      </c>
      <c r="E51">
        <f ca="1">COUNTIF(B46:B85,"&gt;=14")</f>
        <v>0</v>
      </c>
      <c r="G51">
        <f>'Candidate List'!I27</f>
        <v>0</v>
      </c>
      <c r="L51">
        <f>'Candidate List'!J27</f>
        <v>0</v>
      </c>
      <c r="M51" s="9" t="s">
        <v>230</v>
      </c>
      <c r="N51" s="43" t="e">
        <f t="shared" si="1"/>
        <v>#DIV/0!</v>
      </c>
      <c r="O51">
        <f>COUNTIF(L$46:L90, "White and Asian")</f>
        <v>0</v>
      </c>
      <c r="Q51">
        <f>'Candidate List'!K27</f>
        <v>0</v>
      </c>
      <c r="R51" s="9" t="s">
        <v>231</v>
      </c>
      <c r="S51" s="43" t="e">
        <f t="shared" si="2"/>
        <v>#DIV/0!</v>
      </c>
      <c r="T51">
        <f>COUNTIF(Q$46:Q90, "Dyslexic")</f>
        <v>0</v>
      </c>
    </row>
    <row r="52" spans="1:20">
      <c r="A52">
        <f>'Candidate List'!F28</f>
        <v>0</v>
      </c>
      <c r="B52" s="3">
        <f ca="1">IF('Candidate List'!F28="",0,DATEDIF(A52,NOW(),"y"))</f>
        <v>0</v>
      </c>
      <c r="G52">
        <f>'Candidate List'!I28</f>
        <v>0</v>
      </c>
      <c r="L52">
        <f>'Candidate List'!J28</f>
        <v>0</v>
      </c>
      <c r="M52" s="9" t="s">
        <v>256</v>
      </c>
      <c r="N52" s="43" t="e">
        <f t="shared" si="1"/>
        <v>#DIV/0!</v>
      </c>
      <c r="O52">
        <f>COUNTIF(L$46:L91, "Other Mixed Background")</f>
        <v>0</v>
      </c>
      <c r="Q52">
        <f>'Candidate List'!K28</f>
        <v>0</v>
      </c>
      <c r="R52" s="9" t="s">
        <v>257</v>
      </c>
      <c r="S52" s="43" t="e">
        <f t="shared" si="2"/>
        <v>#DIV/0!</v>
      </c>
      <c r="T52">
        <f>COUNTIF(Q$46:Q91, "Other")</f>
        <v>0</v>
      </c>
    </row>
    <row r="53" spans="1:20">
      <c r="A53">
        <f>'Candidate List'!F29</f>
        <v>0</v>
      </c>
      <c r="B53" s="3">
        <f ca="1">IF('Candidate List'!F29="",0,DATEDIF(A53,NOW(),"y"))</f>
        <v>0</v>
      </c>
      <c r="G53">
        <f>'Candidate List'!I29</f>
        <v>0</v>
      </c>
      <c r="L53">
        <f>'Candidate List'!J29</f>
        <v>0</v>
      </c>
      <c r="M53" s="9" t="s">
        <v>921</v>
      </c>
      <c r="N53" s="43" t="e">
        <f t="shared" si="1"/>
        <v>#DIV/0!</v>
      </c>
      <c r="O53">
        <f>COUNTIF(L$46:L92, "Indian")</f>
        <v>0</v>
      </c>
      <c r="Q53">
        <f>'Candidate List'!K29</f>
        <v>0</v>
      </c>
      <c r="R53" s="9" t="s">
        <v>922</v>
      </c>
      <c r="S53" s="43" t="e">
        <f t="shared" si="2"/>
        <v>#DIV/0!</v>
      </c>
      <c r="T53">
        <f>COUNTIF(Q$46:Q92, "Combination")</f>
        <v>0</v>
      </c>
    </row>
    <row r="54" spans="1:20">
      <c r="A54">
        <f>'Candidate List'!F30</f>
        <v>0</v>
      </c>
      <c r="B54" s="3">
        <f ca="1">IF('Candidate List'!F30="",0,DATEDIF(A54,NOW(),"y"))</f>
        <v>0</v>
      </c>
      <c r="G54">
        <f>'Candidate List'!I30</f>
        <v>0</v>
      </c>
      <c r="L54">
        <f>'Candidate List'!J30</f>
        <v>0</v>
      </c>
      <c r="M54" s="9" t="s">
        <v>277</v>
      </c>
      <c r="N54" s="43" t="e">
        <f t="shared" si="1"/>
        <v>#DIV/0!</v>
      </c>
      <c r="O54">
        <f>COUNTIF(L$46:L92, "Pakistani")</f>
        <v>0</v>
      </c>
      <c r="Q54">
        <f>'Candidate List'!K30</f>
        <v>0</v>
      </c>
      <c r="R54" s="9" t="s">
        <v>278</v>
      </c>
      <c r="S54" s="43" t="e">
        <f t="shared" si="2"/>
        <v>#DIV/0!</v>
      </c>
      <c r="T54">
        <f>COUNTIF(Q$46:Q92, "Prefers not to say")</f>
        <v>0</v>
      </c>
    </row>
    <row r="55" spans="1:20">
      <c r="A55">
        <f>'Candidate List'!F31</f>
        <v>0</v>
      </c>
      <c r="B55" s="3">
        <f ca="1">IF('Candidate List'!F31="",0,DATEDIF(A55,NOW(),"y"))</f>
        <v>0</v>
      </c>
      <c r="G55">
        <f>'Candidate List'!I31</f>
        <v>0</v>
      </c>
      <c r="L55">
        <f>'Candidate List'!J31</f>
        <v>0</v>
      </c>
      <c r="M55" s="9" t="s">
        <v>297</v>
      </c>
      <c r="N55" s="43" t="e">
        <f t="shared" si="1"/>
        <v>#DIV/0!</v>
      </c>
      <c r="O55">
        <f>COUNTIF(L$46:L92, "Bangladeshi")</f>
        <v>0</v>
      </c>
      <c r="Q55">
        <f>'Candidate List'!K31</f>
        <v>0</v>
      </c>
      <c r="R55" s="9" t="s">
        <v>298</v>
      </c>
      <c r="S55" s="43" t="e">
        <f t="shared" si="2"/>
        <v>#DIV/0!</v>
      </c>
      <c r="T55">
        <f>COUNTIF(Q$46:Q92, "Don't Know")</f>
        <v>0</v>
      </c>
    </row>
    <row r="56" spans="1:20">
      <c r="A56">
        <f>'Candidate List'!F32</f>
        <v>0</v>
      </c>
      <c r="B56" s="3">
        <f ca="1">IF('Candidate List'!F32="",0,DATEDIF(A56,NOW(),"y"))</f>
        <v>0</v>
      </c>
      <c r="G56">
        <f>'Candidate List'!I32</f>
        <v>0</v>
      </c>
      <c r="L56">
        <f>'Candidate List'!J32</f>
        <v>0</v>
      </c>
      <c r="M56" s="9" t="s">
        <v>923</v>
      </c>
      <c r="N56" s="43" t="e">
        <f t="shared" si="1"/>
        <v>#DIV/0!</v>
      </c>
      <c r="O56">
        <f>COUNTIF(L$46:L92, "Other Asian Background")</f>
        <v>0</v>
      </c>
      <c r="Q56">
        <f>'Candidate List'!K32</f>
        <v>0</v>
      </c>
    </row>
    <row r="57" spans="1:20">
      <c r="A57">
        <f>'Candidate List'!F33</f>
        <v>0</v>
      </c>
      <c r="B57" s="3">
        <f ca="1">IF('Candidate List'!F33="",0,DATEDIF(A57,NOW(),"y"))</f>
        <v>0</v>
      </c>
      <c r="G57">
        <f>'Candidate List'!I33</f>
        <v>0</v>
      </c>
      <c r="L57">
        <f>'Candidate List'!J33</f>
        <v>0</v>
      </c>
      <c r="M57" s="9" t="s">
        <v>314</v>
      </c>
      <c r="N57" s="43" t="e">
        <f t="shared" si="1"/>
        <v>#DIV/0!</v>
      </c>
      <c r="O57">
        <f>COUNTIF(L$46:L92, "Caribbean")</f>
        <v>0</v>
      </c>
      <c r="Q57">
        <f>'Candidate List'!K33</f>
        <v>0</v>
      </c>
    </row>
    <row r="58" spans="1:20">
      <c r="A58">
        <f>'Candidate List'!F34</f>
        <v>0</v>
      </c>
      <c r="B58" s="3">
        <f ca="1">IF('Candidate List'!F34="",0,DATEDIF(A58,NOW(),"y"))</f>
        <v>0</v>
      </c>
      <c r="G58">
        <f>'Candidate List'!I34</f>
        <v>0</v>
      </c>
      <c r="L58">
        <f>'Candidate List'!J34</f>
        <v>0</v>
      </c>
      <c r="M58" s="9" t="s">
        <v>327</v>
      </c>
      <c r="N58" s="43" t="e">
        <f t="shared" si="1"/>
        <v>#DIV/0!</v>
      </c>
      <c r="O58">
        <f>COUNTIF(L$46:L92, "African")</f>
        <v>0</v>
      </c>
      <c r="Q58">
        <f>'Candidate List'!K34</f>
        <v>0</v>
      </c>
    </row>
    <row r="59" spans="1:20">
      <c r="A59">
        <f>'Candidate List'!F35</f>
        <v>0</v>
      </c>
      <c r="B59" s="3">
        <f ca="1">IF('Candidate List'!F35="",0,DATEDIF(A59,NOW(),"y"))</f>
        <v>0</v>
      </c>
      <c r="G59">
        <f>'Candidate List'!I35</f>
        <v>0</v>
      </c>
      <c r="L59">
        <f>'Candidate List'!J35</f>
        <v>0</v>
      </c>
      <c r="M59" s="9" t="s">
        <v>338</v>
      </c>
      <c r="N59" s="43" t="e">
        <f t="shared" si="1"/>
        <v>#DIV/0!</v>
      </c>
      <c r="O59">
        <f>COUNTIF(L$46:L92, "Other Black background")</f>
        <v>0</v>
      </c>
      <c r="Q59">
        <f>'Candidate List'!K35</f>
        <v>0</v>
      </c>
    </row>
    <row r="60" spans="1:20">
      <c r="A60">
        <f>'Candidate List'!F36</f>
        <v>0</v>
      </c>
      <c r="B60" s="3">
        <f ca="1">IF('Candidate List'!F36="",0,DATEDIF(A60,NOW(),"y"))</f>
        <v>0</v>
      </c>
      <c r="G60">
        <f>'Candidate List'!I36</f>
        <v>0</v>
      </c>
      <c r="L60">
        <f>'Candidate List'!J36</f>
        <v>0</v>
      </c>
      <c r="M60" s="9" t="s">
        <v>346</v>
      </c>
      <c r="N60" s="43" t="e">
        <f t="shared" si="1"/>
        <v>#DIV/0!</v>
      </c>
      <c r="O60">
        <f>COUNTIF(L$46:L92, "Chinese")</f>
        <v>0</v>
      </c>
      <c r="Q60">
        <f>'Candidate List'!K36</f>
        <v>0</v>
      </c>
    </row>
    <row r="61" spans="1:20">
      <c r="A61">
        <f>'Candidate List'!F37</f>
        <v>0</v>
      </c>
      <c r="B61" s="3">
        <f ca="1">IF('Candidate List'!F37="",0,DATEDIF(A61,NOW(),"y"))</f>
        <v>0</v>
      </c>
      <c r="G61">
        <f>'Candidate List'!I37</f>
        <v>0</v>
      </c>
      <c r="L61">
        <f>'Candidate List'!J37</f>
        <v>0</v>
      </c>
      <c r="M61" s="9" t="s">
        <v>353</v>
      </c>
      <c r="N61" s="43" t="e">
        <f t="shared" si="1"/>
        <v>#DIV/0!</v>
      </c>
      <c r="O61">
        <f>COUNTIF(L$46:L92, "Other ethnic group")</f>
        <v>0</v>
      </c>
      <c r="Q61">
        <f>'Candidate List'!K37</f>
        <v>0</v>
      </c>
    </row>
    <row r="62" spans="1:20">
      <c r="A62">
        <f>'Candidate List'!F38</f>
        <v>0</v>
      </c>
      <c r="B62" s="3">
        <f ca="1">IF('Candidate List'!F38="",0,DATEDIF(A62,NOW(),"y"))</f>
        <v>0</v>
      </c>
      <c r="G62">
        <f>'Candidate List'!I38</f>
        <v>0</v>
      </c>
      <c r="L62">
        <f>'Candidate List'!J38</f>
        <v>0</v>
      </c>
      <c r="M62" s="9" t="s">
        <v>360</v>
      </c>
      <c r="N62" s="43" t="e">
        <f t="shared" si="1"/>
        <v>#DIV/0!</v>
      </c>
      <c r="O62">
        <f>COUNTIF(L$46:L92, "Prefer not to say")</f>
        <v>0</v>
      </c>
      <c r="Q62">
        <f>'Candidate List'!K38</f>
        <v>0</v>
      </c>
    </row>
    <row r="63" spans="1:20">
      <c r="A63">
        <f>'Candidate List'!F39</f>
        <v>0</v>
      </c>
      <c r="B63" s="3">
        <f ca="1">IF('Candidate List'!F39="",0,DATEDIF(A63,NOW(),"y"))</f>
        <v>0</v>
      </c>
      <c r="G63">
        <f>'Candidate List'!I39</f>
        <v>0</v>
      </c>
      <c r="L63">
        <f>'Candidate List'!J39</f>
        <v>0</v>
      </c>
      <c r="M63" s="9" t="s">
        <v>298</v>
      </c>
      <c r="N63" s="43" t="e">
        <f t="shared" si="1"/>
        <v>#DIV/0!</v>
      </c>
      <c r="O63">
        <f>COUNTIF(L$46:L92, "Don't Know")</f>
        <v>0</v>
      </c>
      <c r="Q63">
        <f>'Candidate List'!K39</f>
        <v>0</v>
      </c>
    </row>
    <row r="64" spans="1:20">
      <c r="A64">
        <f>'Candidate List'!F40</f>
        <v>0</v>
      </c>
      <c r="B64" s="3">
        <f ca="1">IF('Candidate List'!F40="",0,DATEDIF(A64,NOW(),"y"))</f>
        <v>0</v>
      </c>
      <c r="G64">
        <f>'Candidate List'!I40</f>
        <v>0</v>
      </c>
      <c r="L64">
        <f>'Candidate List'!J40</f>
        <v>0</v>
      </c>
      <c r="Q64">
        <f>'Candidate List'!K40</f>
        <v>0</v>
      </c>
    </row>
    <row r="65" spans="1:17">
      <c r="A65">
        <f>'Candidate List'!F41</f>
        <v>0</v>
      </c>
      <c r="B65" s="3">
        <f ca="1">IF('Candidate List'!F41="",0,DATEDIF(A65,NOW(),"y"))</f>
        <v>0</v>
      </c>
      <c r="G65">
        <f>'Candidate List'!I41</f>
        <v>0</v>
      </c>
      <c r="L65">
        <f>'Candidate List'!J41</f>
        <v>0</v>
      </c>
      <c r="Q65">
        <f>'Candidate List'!K41</f>
        <v>0</v>
      </c>
    </row>
    <row r="66" spans="1:17">
      <c r="A66">
        <f>'Candidate List'!F42</f>
        <v>0</v>
      </c>
      <c r="B66" s="3">
        <f ca="1">IF('Candidate List'!F42="",0,DATEDIF(A66,NOW(),"y"))</f>
        <v>0</v>
      </c>
      <c r="G66">
        <f>'Candidate List'!I42</f>
        <v>0</v>
      </c>
      <c r="L66">
        <f>'Candidate List'!J42</f>
        <v>0</v>
      </c>
      <c r="Q66">
        <f>'Candidate List'!K42</f>
        <v>0</v>
      </c>
    </row>
    <row r="67" spans="1:17">
      <c r="A67">
        <f>'Candidate List'!F43</f>
        <v>0</v>
      </c>
      <c r="B67" s="3">
        <f ca="1">IF('Candidate List'!F43="",0,DATEDIF(A67,NOW(),"y"))</f>
        <v>0</v>
      </c>
      <c r="G67">
        <f>'Candidate List'!I43</f>
        <v>0</v>
      </c>
      <c r="L67">
        <f>'Candidate List'!J43</f>
        <v>0</v>
      </c>
      <c r="N67" s="41"/>
      <c r="Q67">
        <f>'Candidate List'!K43</f>
        <v>0</v>
      </c>
    </row>
    <row r="68" spans="1:17">
      <c r="A68">
        <f>'Candidate List'!F44</f>
        <v>0</v>
      </c>
      <c r="B68" s="3">
        <f ca="1">IF('Candidate List'!F44="",0,DATEDIF(A68,NOW(),"y"))</f>
        <v>0</v>
      </c>
      <c r="G68">
        <f>'Candidate List'!I44</f>
        <v>0</v>
      </c>
      <c r="L68">
        <f>'Candidate List'!J44</f>
        <v>0</v>
      </c>
      <c r="Q68">
        <f>'Candidate List'!K44</f>
        <v>0</v>
      </c>
    </row>
    <row r="69" spans="1:17">
      <c r="A69">
        <f>'Candidate List'!F45</f>
        <v>0</v>
      </c>
      <c r="B69" s="3">
        <f ca="1">IF('Candidate List'!F45="",0,DATEDIF(A69,NOW(),"y"))</f>
        <v>0</v>
      </c>
      <c r="G69">
        <f>'Candidate List'!I45</f>
        <v>0</v>
      </c>
      <c r="L69">
        <f>'Candidate List'!J45</f>
        <v>0</v>
      </c>
      <c r="Q69">
        <f>'Candidate List'!K45</f>
        <v>0</v>
      </c>
    </row>
    <row r="70" spans="1:17">
      <c r="A70">
        <f>'Candidate List'!F46</f>
        <v>0</v>
      </c>
      <c r="B70" s="3">
        <f ca="1">IF('Candidate List'!F46="",0,DATEDIF(A70,NOW(),"y"))</f>
        <v>0</v>
      </c>
      <c r="G70">
        <f>'Candidate List'!I46</f>
        <v>0</v>
      </c>
      <c r="L70">
        <f>'Candidate List'!J46</f>
        <v>0</v>
      </c>
      <c r="Q70">
        <f>'Candidate List'!K46</f>
        <v>0</v>
      </c>
    </row>
    <row r="71" spans="1:17">
      <c r="A71">
        <f>'Candidate List'!F47</f>
        <v>0</v>
      </c>
      <c r="B71" s="3">
        <f ca="1">IF('Candidate List'!F47="",0,DATEDIF(A71,NOW(),"y"))</f>
        <v>0</v>
      </c>
      <c r="G71">
        <f>'Candidate List'!I47</f>
        <v>0</v>
      </c>
      <c r="L71">
        <f>'Candidate List'!J47</f>
        <v>0</v>
      </c>
      <c r="Q71">
        <f>'Candidate List'!K47</f>
        <v>0</v>
      </c>
    </row>
    <row r="72" spans="1:17">
      <c r="A72">
        <f>'Candidate List'!F48</f>
        <v>0</v>
      </c>
      <c r="B72" s="3">
        <f ca="1">IF('Candidate List'!F48="",0,DATEDIF(A72,NOW(),"y"))</f>
        <v>0</v>
      </c>
      <c r="G72">
        <f>'Candidate List'!I48</f>
        <v>0</v>
      </c>
      <c r="L72">
        <f>'Candidate List'!J48</f>
        <v>0</v>
      </c>
      <c r="Q72">
        <f>'Candidate List'!K48</f>
        <v>0</v>
      </c>
    </row>
    <row r="73" spans="1:17">
      <c r="A73">
        <f>'Candidate List'!F49</f>
        <v>0</v>
      </c>
      <c r="B73" s="3">
        <f ca="1">IF('Candidate List'!F49="",0,DATEDIF(A73,NOW(),"y"))</f>
        <v>0</v>
      </c>
      <c r="G73">
        <f>'Candidate List'!I49</f>
        <v>0</v>
      </c>
      <c r="L73">
        <f>'Candidate List'!J49</f>
        <v>0</v>
      </c>
      <c r="Q73">
        <f>'Candidate List'!K49</f>
        <v>0</v>
      </c>
    </row>
    <row r="74" spans="1:17">
      <c r="A74">
        <f>'Candidate List'!F50</f>
        <v>0</v>
      </c>
      <c r="B74" s="3">
        <f ca="1">IF('Candidate List'!F50="",0,DATEDIF(A74,NOW(),"y"))</f>
        <v>0</v>
      </c>
      <c r="G74">
        <f>'Candidate List'!I50</f>
        <v>0</v>
      </c>
      <c r="L74">
        <f>'Candidate List'!J50</f>
        <v>0</v>
      </c>
      <c r="Q74">
        <f>'Candidate List'!K50</f>
        <v>0</v>
      </c>
    </row>
    <row r="75" spans="1:17">
      <c r="A75">
        <f>'Candidate List'!F51</f>
        <v>0</v>
      </c>
      <c r="B75" s="3">
        <f ca="1">IF('Candidate List'!F51="",0,DATEDIF(A75,NOW(),"y"))</f>
        <v>0</v>
      </c>
      <c r="G75">
        <f>'Candidate List'!I51</f>
        <v>0</v>
      </c>
      <c r="L75">
        <f>'Candidate List'!J51</f>
        <v>0</v>
      </c>
      <c r="Q75">
        <f>'Candidate List'!K51</f>
        <v>0</v>
      </c>
    </row>
    <row r="76" spans="1:17">
      <c r="A76">
        <f>'Candidate List'!F52</f>
        <v>0</v>
      </c>
      <c r="B76" s="3">
        <f ca="1">IF('Candidate List'!F52="",0,DATEDIF(A76,NOW(),"y"))</f>
        <v>0</v>
      </c>
      <c r="G76">
        <f>'Candidate List'!I52</f>
        <v>0</v>
      </c>
      <c r="L76">
        <f>'Candidate List'!J52</f>
        <v>0</v>
      </c>
      <c r="Q76">
        <f>'Candidate List'!K52</f>
        <v>0</v>
      </c>
    </row>
    <row r="77" spans="1:17">
      <c r="A77">
        <f>'Candidate List'!F53</f>
        <v>0</v>
      </c>
      <c r="B77" s="3">
        <f ca="1">IF('Candidate List'!F53="",0,DATEDIF(A77,NOW(),"y"))</f>
        <v>0</v>
      </c>
      <c r="G77">
        <f>'Candidate List'!I53</f>
        <v>0</v>
      </c>
      <c r="L77">
        <f>'Candidate List'!J53</f>
        <v>0</v>
      </c>
      <c r="Q77">
        <f>'Candidate List'!K53</f>
        <v>0</v>
      </c>
    </row>
    <row r="78" spans="1:17">
      <c r="A78">
        <f>'Candidate List'!F54</f>
        <v>0</v>
      </c>
      <c r="B78" s="3">
        <f ca="1">IF('Candidate List'!F54="",0,DATEDIF(A78,NOW(),"y"))</f>
        <v>0</v>
      </c>
      <c r="G78">
        <f>'Candidate List'!I54</f>
        <v>0</v>
      </c>
      <c r="L78">
        <f>'Candidate List'!J54</f>
        <v>0</v>
      </c>
      <c r="Q78">
        <f>'Candidate List'!K54</f>
        <v>0</v>
      </c>
    </row>
    <row r="79" spans="1:17">
      <c r="A79">
        <f>'Candidate List'!F55</f>
        <v>0</v>
      </c>
      <c r="B79" s="3">
        <f ca="1">IF('Candidate List'!F55="",0,DATEDIF(A79,NOW(),"y"))</f>
        <v>0</v>
      </c>
      <c r="G79">
        <f>'Candidate List'!I55</f>
        <v>0</v>
      </c>
      <c r="L79">
        <f>'Candidate List'!J55</f>
        <v>0</v>
      </c>
      <c r="Q79">
        <f>'Candidate List'!K55</f>
        <v>0</v>
      </c>
    </row>
    <row r="80" spans="1:17">
      <c r="A80">
        <f>'Candidate List'!F56</f>
        <v>0</v>
      </c>
      <c r="B80" s="3">
        <f ca="1">IF('Candidate List'!F56="",0,DATEDIF(A80,NOW(),"y"))</f>
        <v>0</v>
      </c>
      <c r="G80">
        <f>'Candidate List'!I56</f>
        <v>0</v>
      </c>
      <c r="L80">
        <f>'Candidate List'!J56</f>
        <v>0</v>
      </c>
      <c r="Q80">
        <f>'Candidate List'!K56</f>
        <v>0</v>
      </c>
    </row>
    <row r="81" spans="1:17">
      <c r="A81">
        <f>'Candidate List'!F57</f>
        <v>0</v>
      </c>
      <c r="B81" s="3">
        <f ca="1">IF('Candidate List'!F57="",0,DATEDIF(A81,NOW(),"y"))</f>
        <v>0</v>
      </c>
      <c r="G81">
        <f>'Candidate List'!I57</f>
        <v>0</v>
      </c>
      <c r="L81">
        <f>'Candidate List'!J57</f>
        <v>0</v>
      </c>
      <c r="Q81">
        <f>'Candidate List'!K57</f>
        <v>0</v>
      </c>
    </row>
    <row r="82" spans="1:17">
      <c r="A82">
        <f>'Candidate List'!F58</f>
        <v>0</v>
      </c>
      <c r="B82" s="3">
        <f ca="1">IF('Candidate List'!F58="",0,DATEDIF(A82,NOW(),"y"))</f>
        <v>0</v>
      </c>
      <c r="G82">
        <f>'Candidate List'!I58</f>
        <v>0</v>
      </c>
      <c r="L82">
        <f>'Candidate List'!J58</f>
        <v>0</v>
      </c>
      <c r="Q82">
        <f>'Candidate List'!K58</f>
        <v>0</v>
      </c>
    </row>
    <row r="83" spans="1:17">
      <c r="A83">
        <f>'Candidate List'!F59</f>
        <v>0</v>
      </c>
      <c r="B83" s="3">
        <f ca="1">IF('Candidate List'!F59="",0,DATEDIF(A83,NOW(),"y"))</f>
        <v>0</v>
      </c>
      <c r="G83">
        <f>'Candidate List'!I59</f>
        <v>0</v>
      </c>
      <c r="L83">
        <f>'Candidate List'!J59</f>
        <v>0</v>
      </c>
      <c r="Q83">
        <f>'Candidate List'!K59</f>
        <v>0</v>
      </c>
    </row>
    <row r="84" spans="1:17">
      <c r="A84">
        <f>'Candidate List'!F60</f>
        <v>0</v>
      </c>
      <c r="B84" s="3">
        <f ca="1">IF('Candidate List'!F60="",0,DATEDIF(A84,NOW(),"y"))</f>
        <v>0</v>
      </c>
      <c r="G84">
        <f>'Candidate List'!I60</f>
        <v>0</v>
      </c>
      <c r="L84">
        <f>'Candidate List'!J60</f>
        <v>0</v>
      </c>
      <c r="Q84">
        <f>'Candidate List'!K60</f>
        <v>0</v>
      </c>
    </row>
    <row r="85" spans="1:17">
      <c r="A85">
        <f>'Candidate List'!F61</f>
        <v>0</v>
      </c>
      <c r="B85" s="3">
        <f ca="1">IF('Candidate List'!F61="",0,DATEDIF(A85,NOW(),"y"))</f>
        <v>0</v>
      </c>
      <c r="G85">
        <f>'Candidate List'!I61</f>
        <v>0</v>
      </c>
      <c r="L85">
        <f>'Candidate List'!J61</f>
        <v>0</v>
      </c>
      <c r="Q85">
        <f>'Candidate List'!K61</f>
        <v>0</v>
      </c>
    </row>
    <row r="88" spans="1:17" ht="79.150000000000006">
      <c r="B88" s="44" t="s">
        <v>825</v>
      </c>
      <c r="C88" s="44" t="s">
        <v>826</v>
      </c>
      <c r="D88" s="44" t="s">
        <v>827</v>
      </c>
      <c r="E88" s="44" t="s">
        <v>828</v>
      </c>
      <c r="F88" s="44" t="s">
        <v>829</v>
      </c>
      <c r="G88" s="44" t="s">
        <v>830</v>
      </c>
    </row>
    <row r="89" spans="1:17">
      <c r="A89" s="3" t="s">
        <v>924</v>
      </c>
      <c r="B89">
        <f ca="1">COUNTIF('Challenge Sheet Data'!H$7:'Challenge Sheet Data'!H$46, Calculations!A89)</f>
        <v>0</v>
      </c>
      <c r="C89">
        <f ca="1">COUNTIF('Challenge Sheet Data'!I$7:'Challenge Sheet Data'!I$46, Calculations!$A89)</f>
        <v>0</v>
      </c>
      <c r="D89">
        <f ca="1">COUNTIF('Challenge Sheet Data'!J$7:'Challenge Sheet Data'!J$46, Calculations!$A89)</f>
        <v>0</v>
      </c>
      <c r="E89">
        <f ca="1">COUNTIF('Challenge Sheet Data'!K$7:'Challenge Sheet Data'!K$46, Calculations!$A89)</f>
        <v>0</v>
      </c>
      <c r="F89">
        <f ca="1">COUNTIF('Challenge Sheet Data'!L$7:'Challenge Sheet Data'!L$46, Calculations!$A89)</f>
        <v>0</v>
      </c>
      <c r="G89">
        <f ca="1">COUNTIF('Challenge Sheet Data'!M$7:'Challenge Sheet Data'!M$46, Calculations!$A89)</f>
        <v>0</v>
      </c>
      <c r="I89">
        <f ca="1">SUM(B89:G92)</f>
        <v>0</v>
      </c>
    </row>
    <row r="90" spans="1:17">
      <c r="A90" s="3" t="s">
        <v>925</v>
      </c>
      <c r="B90">
        <f ca="1">COUNTIF('Challenge Sheet Data'!H$7:'Challenge Sheet Data'!H$46, Calculations!A90)</f>
        <v>0</v>
      </c>
      <c r="C90">
        <f ca="1">COUNTIF('Challenge Sheet Data'!I$7:'Challenge Sheet Data'!I$46, Calculations!$A90)</f>
        <v>0</v>
      </c>
      <c r="D90">
        <f ca="1">COUNTIF('Challenge Sheet Data'!J$7:'Challenge Sheet Data'!J$46, Calculations!$A90)</f>
        <v>0</v>
      </c>
      <c r="E90">
        <f ca="1">COUNTIF('Challenge Sheet Data'!K$7:'Challenge Sheet Data'!K$46, Calculations!$A90)</f>
        <v>0</v>
      </c>
      <c r="F90">
        <f ca="1">COUNTIF('Challenge Sheet Data'!L$7:'Challenge Sheet Data'!L$46, Calculations!$A90)</f>
        <v>0</v>
      </c>
      <c r="G90">
        <f ca="1">COUNTIF('Challenge Sheet Data'!M$7:'Challenge Sheet Data'!M$46, Calculations!$A90)</f>
        <v>0</v>
      </c>
      <c r="I90">
        <f ca="1">SUM(B89:G90)</f>
        <v>0</v>
      </c>
    </row>
    <row r="91" spans="1:17">
      <c r="A91" s="3" t="s">
        <v>926</v>
      </c>
      <c r="B91">
        <f ca="1">COUNTIF('Challenge Sheet Data'!H$7:'Challenge Sheet Data'!H$46, Calculations!A91)</f>
        <v>0</v>
      </c>
      <c r="C91">
        <f ca="1">COUNTIF('Challenge Sheet Data'!I$7:'Challenge Sheet Data'!I$46, Calculations!$A91)</f>
        <v>0</v>
      </c>
      <c r="D91">
        <f ca="1">COUNTIF('Challenge Sheet Data'!J$7:'Challenge Sheet Data'!J$46, Calculations!$A91)</f>
        <v>0</v>
      </c>
      <c r="E91">
        <f ca="1">COUNTIF('Challenge Sheet Data'!K$7:'Challenge Sheet Data'!K$46, Calculations!$A91)</f>
        <v>0</v>
      </c>
      <c r="F91">
        <f ca="1">COUNTIF('Challenge Sheet Data'!L$7:'Challenge Sheet Data'!L$46, Calculations!$A91)</f>
        <v>0</v>
      </c>
      <c r="G91">
        <f ca="1">COUNTIF('Challenge Sheet Data'!M$7:'Challenge Sheet Data'!M$46, Calculations!$A91)</f>
        <v>0</v>
      </c>
      <c r="I91" t="e">
        <f ca="1">I90/I89</f>
        <v>#DIV/0!</v>
      </c>
    </row>
    <row r="92" spans="1:17">
      <c r="A92" s="3" t="s">
        <v>927</v>
      </c>
      <c r="B92">
        <f ca="1">COUNTIF('Challenge Sheet Data'!H$7:'Challenge Sheet Data'!H$46, Calculations!A92)</f>
        <v>0</v>
      </c>
      <c r="C92">
        <f ca="1">COUNTIF('Challenge Sheet Data'!I$7:'Challenge Sheet Data'!I$46, Calculations!$A92)</f>
        <v>0</v>
      </c>
      <c r="D92">
        <f ca="1">COUNTIF('Challenge Sheet Data'!J$7:'Challenge Sheet Data'!J$46, Calculations!$A92)</f>
        <v>0</v>
      </c>
      <c r="E92">
        <f ca="1">COUNTIF('Challenge Sheet Data'!K$7:'Challenge Sheet Data'!K$46, Calculations!$A92)</f>
        <v>0</v>
      </c>
      <c r="F92">
        <f ca="1">COUNTIF('Challenge Sheet Data'!L$7:'Challenge Sheet Data'!L$46, Calculations!$A92)</f>
        <v>0</v>
      </c>
      <c r="G92">
        <f ca="1">COUNTIF('Challenge Sheet Data'!M$7:'Challenge Sheet Data'!M$46, Calculations!$A92)</f>
        <v>0</v>
      </c>
    </row>
  </sheetData>
  <mergeCells count="14">
    <mergeCell ref="K7:P7"/>
    <mergeCell ref="K15:P15"/>
    <mergeCell ref="K16:P16"/>
    <mergeCell ref="K8:P8"/>
    <mergeCell ref="K9:P9"/>
    <mergeCell ref="K11:P11"/>
    <mergeCell ref="K12:P12"/>
    <mergeCell ref="K13:P13"/>
    <mergeCell ref="K14:P14"/>
    <mergeCell ref="K2:P2"/>
    <mergeCell ref="K3:P3"/>
    <mergeCell ref="K4:P4"/>
    <mergeCell ref="K5:P5"/>
    <mergeCell ref="K6:P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T91"/>
  <sheetViews>
    <sheetView zoomScaleNormal="100" workbookViewId="0">
      <selection activeCell="E9" sqref="E9:G9"/>
    </sheetView>
  </sheetViews>
  <sheetFormatPr defaultRowHeight="13.15"/>
  <cols>
    <col min="1" max="1" width="1.5703125" customWidth="1"/>
    <col min="2" max="2" width="3.85546875" customWidth="1"/>
    <col min="3" max="3" width="11" customWidth="1"/>
    <col min="4" max="4" width="11.140625" customWidth="1"/>
    <col min="9" max="9" width="11.28515625" customWidth="1"/>
    <col min="10" max="10" width="2.140625" customWidth="1"/>
    <col min="11" max="11" width="1.85546875" customWidth="1"/>
    <col min="12" max="12" width="9.140625" customWidth="1"/>
    <col min="18" max="18" width="4.5703125" customWidth="1"/>
    <col min="20" max="20" width="4.140625" customWidth="1"/>
  </cols>
  <sheetData>
    <row r="1" spans="2:20" ht="7.5" customHeight="1" thickBot="1"/>
    <row r="2" spans="2:20" ht="13.9" thickBot="1">
      <c r="B2" s="21"/>
      <c r="C2" s="28"/>
      <c r="D2" s="28"/>
      <c r="E2" s="28"/>
      <c r="F2" s="28"/>
      <c r="G2" s="28"/>
      <c r="H2" s="28"/>
      <c r="I2" s="28"/>
      <c r="J2" s="28"/>
      <c r="K2" s="28"/>
      <c r="L2" s="28"/>
      <c r="M2" s="28"/>
      <c r="N2" s="28"/>
      <c r="O2" s="28"/>
      <c r="P2" s="28"/>
      <c r="Q2" s="28"/>
      <c r="R2" s="28"/>
      <c r="S2" s="28"/>
      <c r="T2" s="26"/>
    </row>
    <row r="3" spans="2:20" ht="13.9" thickBot="1">
      <c r="B3" s="22"/>
      <c r="C3" s="462" t="s">
        <v>928</v>
      </c>
      <c r="D3" s="463"/>
      <c r="E3" s="464">
        <f>'Candidate List'!F9</f>
        <v>0</v>
      </c>
      <c r="F3" s="465"/>
      <c r="G3" s="466"/>
      <c r="H3" s="29"/>
      <c r="I3" s="166"/>
      <c r="J3" s="29"/>
      <c r="K3" s="29"/>
      <c r="L3" s="29"/>
      <c r="M3" s="29"/>
      <c r="N3" s="29"/>
      <c r="O3" s="29"/>
      <c r="P3" s="29"/>
      <c r="Q3" s="29"/>
      <c r="R3" s="29"/>
      <c r="S3" s="29"/>
      <c r="T3" s="27"/>
    </row>
    <row r="4" spans="2:20" ht="13.9" thickBot="1">
      <c r="B4" s="22"/>
      <c r="C4" s="462" t="s">
        <v>929</v>
      </c>
      <c r="D4" s="463"/>
      <c r="E4" s="464">
        <f>'Candidate List'!F11</f>
        <v>0</v>
      </c>
      <c r="F4" s="465"/>
      <c r="G4" s="466"/>
      <c r="H4" s="29"/>
      <c r="I4" s="29"/>
      <c r="J4" s="29"/>
      <c r="K4" s="29"/>
      <c r="L4" s="29"/>
      <c r="M4" s="29"/>
      <c r="N4" s="29"/>
      <c r="O4" s="29"/>
      <c r="P4" s="29"/>
      <c r="Q4" s="29"/>
      <c r="R4" s="29"/>
      <c r="S4" s="29"/>
      <c r="T4" s="27"/>
    </row>
    <row r="5" spans="2:20" ht="13.9" thickBot="1">
      <c r="B5" s="22"/>
      <c r="C5" s="462" t="s">
        <v>930</v>
      </c>
      <c r="D5" s="463"/>
      <c r="E5" s="38" t="str">
        <f>'Candidate List'!L9</f>
        <v/>
      </c>
      <c r="F5" s="39" t="str">
        <f>'Candidate List'!L11</f>
        <v/>
      </c>
      <c r="G5" s="40"/>
      <c r="H5" s="29"/>
      <c r="I5" s="29"/>
      <c r="J5" s="29"/>
      <c r="K5" s="29"/>
      <c r="L5" s="29"/>
      <c r="M5" s="29"/>
      <c r="N5" s="29"/>
      <c r="O5" s="29"/>
      <c r="P5" s="29"/>
      <c r="Q5" s="29"/>
      <c r="R5" s="29"/>
      <c r="S5" s="29"/>
      <c r="T5" s="27"/>
    </row>
    <row r="6" spans="2:20" ht="13.9" thickBot="1">
      <c r="B6" s="22"/>
      <c r="C6" s="462" t="s">
        <v>931</v>
      </c>
      <c r="D6" s="463"/>
      <c r="E6" s="464">
        <f>'Candidate List'!F18</f>
        <v>0</v>
      </c>
      <c r="F6" s="465"/>
      <c r="G6" s="466"/>
      <c r="H6" s="29"/>
      <c r="I6" s="29"/>
      <c r="J6" s="29"/>
      <c r="K6" s="29"/>
      <c r="L6" s="29"/>
      <c r="M6" s="29"/>
      <c r="N6" s="29"/>
      <c r="O6" s="29"/>
      <c r="P6" s="29"/>
      <c r="Q6" s="29"/>
      <c r="R6" s="29"/>
      <c r="S6" s="29"/>
      <c r="T6" s="27"/>
    </row>
    <row r="7" spans="2:20" ht="13.9" thickBot="1">
      <c r="B7" s="22"/>
      <c r="C7" s="462" t="s">
        <v>932</v>
      </c>
      <c r="D7" s="463"/>
      <c r="E7" s="464">
        <f>'Candidate List'!F19</f>
        <v>0</v>
      </c>
      <c r="F7" s="465"/>
      <c r="G7" s="466"/>
      <c r="H7" s="29"/>
      <c r="I7" s="29"/>
      <c r="J7" s="29"/>
      <c r="K7" s="29"/>
      <c r="L7" s="29"/>
      <c r="M7" s="29"/>
      <c r="N7" s="29"/>
      <c r="O7" s="29"/>
      <c r="P7" s="29"/>
      <c r="Q7" s="29"/>
      <c r="R7" s="29"/>
      <c r="S7" s="29"/>
      <c r="T7" s="27"/>
    </row>
    <row r="8" spans="2:20" ht="13.9" thickBot="1">
      <c r="B8" s="22"/>
      <c r="C8" s="462" t="s">
        <v>933</v>
      </c>
      <c r="D8" s="463"/>
      <c r="E8" s="464">
        <f>SUM('Challenge Sheet Data'!E7:E46)</f>
        <v>0</v>
      </c>
      <c r="F8" s="465"/>
      <c r="G8" s="466"/>
      <c r="H8" s="29"/>
      <c r="I8" s="29"/>
      <c r="J8" s="29"/>
      <c r="K8" s="29"/>
      <c r="L8" s="29"/>
      <c r="M8" s="29"/>
      <c r="N8" s="29"/>
      <c r="O8" s="29"/>
      <c r="P8" s="29"/>
      <c r="Q8" s="29"/>
      <c r="R8" s="29"/>
      <c r="S8" s="29"/>
      <c r="T8" s="27"/>
    </row>
    <row r="9" spans="2:20" ht="13.9" thickBot="1">
      <c r="B9" s="22"/>
      <c r="C9" s="462" t="s">
        <v>934</v>
      </c>
      <c r="D9" s="463"/>
      <c r="E9" s="464" t="e">
        <f>E8/E7</f>
        <v>#DIV/0!</v>
      </c>
      <c r="F9" s="465"/>
      <c r="G9" s="466"/>
      <c r="H9" s="29"/>
      <c r="I9" s="29"/>
      <c r="J9" s="29"/>
      <c r="K9" s="29"/>
      <c r="L9" s="29"/>
      <c r="M9" s="29"/>
      <c r="N9" s="29"/>
      <c r="O9" s="29"/>
      <c r="P9" s="29"/>
      <c r="Q9" s="29"/>
      <c r="R9" s="29"/>
      <c r="S9" s="29"/>
      <c r="T9" s="27"/>
    </row>
    <row r="10" spans="2:20" ht="13.9" thickBot="1">
      <c r="B10" s="22"/>
      <c r="C10" s="29"/>
      <c r="D10" s="29"/>
      <c r="E10" s="29"/>
      <c r="F10" s="29"/>
      <c r="G10" s="29"/>
      <c r="H10" s="29"/>
      <c r="I10" s="29"/>
      <c r="J10" s="29"/>
      <c r="K10" s="29"/>
      <c r="L10" s="29"/>
      <c r="M10" s="29"/>
      <c r="N10" s="29"/>
      <c r="O10" s="29"/>
      <c r="P10" s="29"/>
      <c r="Q10" s="29"/>
      <c r="R10" s="29"/>
      <c r="S10" s="29"/>
      <c r="T10" s="27"/>
    </row>
    <row r="11" spans="2:20">
      <c r="B11" s="22"/>
      <c r="C11" s="45"/>
      <c r="D11" s="194"/>
      <c r="E11" s="167"/>
      <c r="F11" s="167"/>
      <c r="G11" s="167"/>
      <c r="H11" s="167"/>
      <c r="I11" s="167"/>
      <c r="J11" s="18"/>
      <c r="K11" s="29"/>
      <c r="L11" s="45"/>
      <c r="M11" s="17"/>
      <c r="N11" s="17"/>
      <c r="O11" s="17"/>
      <c r="P11" s="17"/>
      <c r="Q11" s="17"/>
      <c r="R11" s="17"/>
      <c r="S11" s="18"/>
      <c r="T11" s="27"/>
    </row>
    <row r="12" spans="2:20">
      <c r="B12" s="22"/>
      <c r="C12" s="46"/>
      <c r="D12" s="168"/>
      <c r="E12" s="168"/>
      <c r="F12" s="168"/>
      <c r="G12" s="168"/>
      <c r="H12" s="168"/>
      <c r="I12" s="168"/>
      <c r="J12" s="48"/>
      <c r="K12" s="29"/>
      <c r="L12" s="46"/>
      <c r="M12" s="19"/>
      <c r="N12" s="19"/>
      <c r="O12" s="19"/>
      <c r="P12" s="19"/>
      <c r="Q12" s="19"/>
      <c r="R12" s="19"/>
      <c r="S12" s="48"/>
      <c r="T12" s="27"/>
    </row>
    <row r="13" spans="2:20">
      <c r="B13" s="22"/>
      <c r="C13" s="46"/>
      <c r="D13" s="168"/>
      <c r="E13" s="168"/>
      <c r="F13" s="168"/>
      <c r="G13" s="168"/>
      <c r="H13" s="168"/>
      <c r="I13" s="168"/>
      <c r="J13" s="48"/>
      <c r="K13" s="29"/>
      <c r="L13" s="46"/>
      <c r="M13" s="19"/>
      <c r="N13" s="19"/>
      <c r="O13" s="19"/>
      <c r="P13" s="19"/>
      <c r="Q13" s="19"/>
      <c r="R13" s="19"/>
      <c r="S13" s="48"/>
      <c r="T13" s="27"/>
    </row>
    <row r="14" spans="2:20">
      <c r="B14" s="22"/>
      <c r="C14" s="46"/>
      <c r="D14" s="19"/>
      <c r="E14" s="19"/>
      <c r="F14" s="19"/>
      <c r="G14" s="19"/>
      <c r="H14" s="19"/>
      <c r="I14" s="19"/>
      <c r="J14" s="48"/>
      <c r="K14" s="29"/>
      <c r="L14" s="46"/>
      <c r="M14" s="19"/>
      <c r="N14" s="19"/>
      <c r="O14" s="19"/>
      <c r="P14" s="19"/>
      <c r="Q14" s="19"/>
      <c r="R14" s="19"/>
      <c r="S14" s="48"/>
      <c r="T14" s="27"/>
    </row>
    <row r="15" spans="2:20">
      <c r="B15" s="22"/>
      <c r="C15" s="46"/>
      <c r="D15" s="195"/>
      <c r="E15" s="19"/>
      <c r="F15" s="19"/>
      <c r="G15" s="19"/>
      <c r="H15" s="19"/>
      <c r="I15" s="19"/>
      <c r="J15" s="48"/>
      <c r="K15" s="29"/>
      <c r="L15" s="46"/>
      <c r="M15" s="19"/>
      <c r="N15" s="19"/>
      <c r="O15" s="19"/>
      <c r="P15" s="19"/>
      <c r="Q15" s="19"/>
      <c r="R15" s="19"/>
      <c r="S15" s="48"/>
      <c r="T15" s="27"/>
    </row>
    <row r="16" spans="2:20">
      <c r="B16" s="22"/>
      <c r="C16" s="46"/>
      <c r="D16" s="19"/>
      <c r="E16" s="19"/>
      <c r="F16" s="19"/>
      <c r="G16" s="19"/>
      <c r="H16" s="19"/>
      <c r="I16" s="19"/>
      <c r="J16" s="48"/>
      <c r="K16" s="29"/>
      <c r="L16" s="46"/>
      <c r="M16" s="19"/>
      <c r="N16" s="19"/>
      <c r="O16" s="19"/>
      <c r="P16" s="19"/>
      <c r="Q16" s="19"/>
      <c r="R16" s="19"/>
      <c r="S16" s="48"/>
      <c r="T16" s="27"/>
    </row>
    <row r="17" spans="2:20">
      <c r="B17" s="22"/>
      <c r="C17" s="46"/>
      <c r="D17" s="19"/>
      <c r="E17" s="19"/>
      <c r="F17" s="19"/>
      <c r="G17" s="19"/>
      <c r="H17" s="19"/>
      <c r="I17" s="19"/>
      <c r="J17" s="48"/>
      <c r="K17" s="29"/>
      <c r="L17" s="46"/>
      <c r="M17" s="19"/>
      <c r="N17" s="19"/>
      <c r="O17" s="19"/>
      <c r="P17" s="19"/>
      <c r="Q17" s="19"/>
      <c r="R17" s="19"/>
      <c r="S17" s="48"/>
      <c r="T17" s="27"/>
    </row>
    <row r="18" spans="2:20" ht="26.25" customHeight="1">
      <c r="B18" s="22"/>
      <c r="C18" s="46"/>
      <c r="D18" s="19"/>
      <c r="E18" s="19"/>
      <c r="F18" s="19"/>
      <c r="G18" s="19"/>
      <c r="H18" s="19"/>
      <c r="I18" s="19"/>
      <c r="J18" s="48"/>
      <c r="K18" s="29"/>
      <c r="L18" s="46"/>
      <c r="M18" s="19"/>
      <c r="N18" s="19"/>
      <c r="O18" s="19"/>
      <c r="P18" s="19"/>
      <c r="Q18" s="19"/>
      <c r="R18" s="19"/>
      <c r="S18" s="48"/>
      <c r="T18" s="27"/>
    </row>
    <row r="19" spans="2:20">
      <c r="B19" s="22"/>
      <c r="C19" s="46"/>
      <c r="D19" s="19"/>
      <c r="E19" s="19"/>
      <c r="F19" s="19"/>
      <c r="G19" s="19"/>
      <c r="H19" s="19"/>
      <c r="I19" s="19"/>
      <c r="J19" s="48"/>
      <c r="K19" s="29"/>
      <c r="L19" s="46"/>
      <c r="M19" s="19"/>
      <c r="N19" s="19"/>
      <c r="O19" s="19"/>
      <c r="P19" s="19"/>
      <c r="Q19" s="19"/>
      <c r="R19" s="19"/>
      <c r="S19" s="48"/>
      <c r="T19" s="27"/>
    </row>
    <row r="20" spans="2:20">
      <c r="B20" s="22"/>
      <c r="C20" s="46"/>
      <c r="D20" s="19"/>
      <c r="E20" s="19"/>
      <c r="F20" s="19"/>
      <c r="G20" s="19"/>
      <c r="H20" s="19"/>
      <c r="I20" s="19"/>
      <c r="J20" s="48"/>
      <c r="K20" s="29"/>
      <c r="L20" s="46"/>
      <c r="M20" s="19"/>
      <c r="N20" s="19"/>
      <c r="O20" s="19"/>
      <c r="P20" s="19"/>
      <c r="Q20" s="19"/>
      <c r="R20" s="19"/>
      <c r="S20" s="48"/>
      <c r="T20" s="27"/>
    </row>
    <row r="21" spans="2:20">
      <c r="B21" s="22"/>
      <c r="C21" s="46"/>
      <c r="D21" s="19"/>
      <c r="E21" s="19"/>
      <c r="F21" s="19"/>
      <c r="G21" s="19"/>
      <c r="H21" s="19"/>
      <c r="I21" s="19"/>
      <c r="J21" s="48"/>
      <c r="K21" s="29"/>
      <c r="L21" s="46"/>
      <c r="M21" s="19"/>
      <c r="N21" s="19"/>
      <c r="O21" s="19"/>
      <c r="P21" s="19"/>
      <c r="Q21" s="19"/>
      <c r="R21" s="19"/>
      <c r="S21" s="48"/>
      <c r="T21" s="27"/>
    </row>
    <row r="22" spans="2:20">
      <c r="B22" s="22"/>
      <c r="C22" s="46"/>
      <c r="D22" s="19"/>
      <c r="E22" s="19"/>
      <c r="F22" s="19"/>
      <c r="G22" s="19"/>
      <c r="H22" s="19"/>
      <c r="I22" s="19"/>
      <c r="J22" s="48"/>
      <c r="K22" s="29"/>
      <c r="L22" s="46"/>
      <c r="M22" s="19"/>
      <c r="N22" s="19"/>
      <c r="O22" s="19"/>
      <c r="P22" s="19"/>
      <c r="Q22" s="19"/>
      <c r="R22" s="19"/>
      <c r="S22" s="48"/>
      <c r="T22" s="27"/>
    </row>
    <row r="23" spans="2:20">
      <c r="B23" s="22"/>
      <c r="C23" s="46"/>
      <c r="D23" s="19"/>
      <c r="E23" s="19"/>
      <c r="F23" s="19"/>
      <c r="G23" s="19"/>
      <c r="H23" s="19"/>
      <c r="I23" s="19"/>
      <c r="J23" s="48"/>
      <c r="K23" s="29"/>
      <c r="L23" s="46"/>
      <c r="M23" s="19"/>
      <c r="N23" s="19"/>
      <c r="O23" s="19"/>
      <c r="P23" s="19"/>
      <c r="Q23" s="19"/>
      <c r="R23" s="19"/>
      <c r="S23" s="48"/>
      <c r="T23" s="27"/>
    </row>
    <row r="24" spans="2:20">
      <c r="B24" s="22"/>
      <c r="C24" s="46"/>
      <c r="D24" s="19"/>
      <c r="E24" s="19"/>
      <c r="F24" s="19"/>
      <c r="G24" s="19"/>
      <c r="H24" s="19"/>
      <c r="I24" s="19"/>
      <c r="J24" s="48"/>
      <c r="K24" s="29"/>
      <c r="L24" s="46"/>
      <c r="M24" s="19"/>
      <c r="N24" s="19"/>
      <c r="O24" s="19"/>
      <c r="P24" s="19"/>
      <c r="Q24" s="19"/>
      <c r="R24" s="19"/>
      <c r="S24" s="48"/>
      <c r="T24" s="27"/>
    </row>
    <row r="25" spans="2:20">
      <c r="B25" s="22"/>
      <c r="C25" s="46"/>
      <c r="D25" s="19"/>
      <c r="E25" s="19"/>
      <c r="F25" s="19"/>
      <c r="G25" s="19"/>
      <c r="H25" s="19"/>
      <c r="I25" s="19"/>
      <c r="J25" s="48"/>
      <c r="K25" s="29"/>
      <c r="L25" s="46"/>
      <c r="M25" s="19"/>
      <c r="N25" s="19"/>
      <c r="O25" s="19"/>
      <c r="P25" s="19"/>
      <c r="Q25" s="19"/>
      <c r="R25" s="19"/>
      <c r="S25" s="48"/>
      <c r="T25" s="27"/>
    </row>
    <row r="26" spans="2:20">
      <c r="B26" s="22"/>
      <c r="C26" s="46"/>
      <c r="D26" s="19"/>
      <c r="E26" s="19"/>
      <c r="F26" s="19"/>
      <c r="G26" s="19"/>
      <c r="H26" s="19"/>
      <c r="I26" s="19"/>
      <c r="J26" s="48"/>
      <c r="K26" s="29"/>
      <c r="L26" s="46"/>
      <c r="M26" s="19"/>
      <c r="N26" s="19"/>
      <c r="O26" s="19"/>
      <c r="P26" s="19"/>
      <c r="Q26" s="19"/>
      <c r="R26" s="19"/>
      <c r="S26" s="48"/>
      <c r="T26" s="27"/>
    </row>
    <row r="27" spans="2:20">
      <c r="B27" s="22"/>
      <c r="C27" s="46"/>
      <c r="D27" s="19"/>
      <c r="E27" s="19"/>
      <c r="F27" s="19"/>
      <c r="G27" s="19"/>
      <c r="H27" s="19"/>
      <c r="I27" s="19"/>
      <c r="J27" s="48"/>
      <c r="K27" s="29"/>
      <c r="L27" s="46"/>
      <c r="M27" s="19"/>
      <c r="N27" s="19"/>
      <c r="O27" s="19"/>
      <c r="P27" s="19"/>
      <c r="Q27" s="19"/>
      <c r="R27" s="19"/>
      <c r="S27" s="48"/>
      <c r="T27" s="27"/>
    </row>
    <row r="28" spans="2:20">
      <c r="B28" s="22"/>
      <c r="C28" s="46"/>
      <c r="D28" s="19"/>
      <c r="E28" s="19"/>
      <c r="F28" s="19"/>
      <c r="G28" s="19"/>
      <c r="H28" s="19"/>
      <c r="I28" s="19"/>
      <c r="J28" s="48"/>
      <c r="K28" s="29"/>
      <c r="L28" s="46"/>
      <c r="M28" s="19"/>
      <c r="N28" s="19"/>
      <c r="O28" s="19"/>
      <c r="P28" s="19"/>
      <c r="Q28" s="19"/>
      <c r="R28" s="19"/>
      <c r="S28" s="48"/>
      <c r="T28" s="27"/>
    </row>
    <row r="29" spans="2:20">
      <c r="B29" s="22"/>
      <c r="C29" s="46"/>
      <c r="D29" s="19"/>
      <c r="E29" s="19"/>
      <c r="F29" s="19"/>
      <c r="G29" s="19"/>
      <c r="H29" s="19"/>
      <c r="I29" s="19"/>
      <c r="J29" s="48"/>
      <c r="K29" s="29"/>
      <c r="L29" s="46"/>
      <c r="M29" s="19"/>
      <c r="N29" s="19"/>
      <c r="O29" s="19"/>
      <c r="P29" s="19"/>
      <c r="Q29" s="19"/>
      <c r="R29" s="19"/>
      <c r="S29" s="48"/>
      <c r="T29" s="27"/>
    </row>
    <row r="30" spans="2:20" ht="7.5" customHeight="1" thickBot="1">
      <c r="B30" s="22"/>
      <c r="C30" s="47"/>
      <c r="D30" s="15"/>
      <c r="E30" s="15"/>
      <c r="F30" s="15"/>
      <c r="G30" s="15"/>
      <c r="H30" s="15"/>
      <c r="I30" s="15"/>
      <c r="J30" s="16"/>
      <c r="K30" s="29"/>
      <c r="L30" s="47"/>
      <c r="M30" s="15"/>
      <c r="N30" s="15"/>
      <c r="O30" s="15"/>
      <c r="P30" s="15"/>
      <c r="Q30" s="15"/>
      <c r="R30" s="15"/>
      <c r="S30" s="16"/>
      <c r="T30" s="27"/>
    </row>
    <row r="31" spans="2:20" ht="13.9" thickBot="1">
      <c r="B31" s="22"/>
      <c r="C31" s="29"/>
      <c r="D31" s="29"/>
      <c r="E31" s="29"/>
      <c r="F31" s="29"/>
      <c r="G31" s="29"/>
      <c r="H31" s="29"/>
      <c r="I31" s="29"/>
      <c r="J31" s="29"/>
      <c r="K31" s="29"/>
      <c r="L31" s="29"/>
      <c r="M31" s="29"/>
      <c r="N31" s="29"/>
      <c r="O31" s="29"/>
      <c r="P31" s="29"/>
      <c r="Q31" s="29"/>
      <c r="R31" s="29"/>
      <c r="S31" s="29"/>
      <c r="T31" s="27"/>
    </row>
    <row r="32" spans="2:20">
      <c r="B32" s="22"/>
      <c r="C32" s="45"/>
      <c r="D32" s="17"/>
      <c r="E32" s="17"/>
      <c r="F32" s="17"/>
      <c r="G32" s="17"/>
      <c r="H32" s="17"/>
      <c r="I32" s="17"/>
      <c r="J32" s="18"/>
      <c r="K32" s="29"/>
      <c r="L32" s="45"/>
      <c r="M32" s="17"/>
      <c r="N32" s="17"/>
      <c r="O32" s="17"/>
      <c r="P32" s="17"/>
      <c r="Q32" s="17"/>
      <c r="R32" s="17"/>
      <c r="S32" s="18"/>
      <c r="T32" s="27"/>
    </row>
    <row r="33" spans="2:20">
      <c r="B33" s="22"/>
      <c r="C33" s="46"/>
      <c r="D33" s="19"/>
      <c r="E33" s="19"/>
      <c r="F33" s="19"/>
      <c r="G33" s="19"/>
      <c r="H33" s="19"/>
      <c r="I33" s="19"/>
      <c r="J33" s="48"/>
      <c r="K33" s="29"/>
      <c r="L33" s="46"/>
      <c r="M33" s="19"/>
      <c r="N33" s="19"/>
      <c r="O33" s="19"/>
      <c r="P33" s="19"/>
      <c r="Q33" s="19"/>
      <c r="R33" s="19"/>
      <c r="S33" s="48"/>
      <c r="T33" s="27"/>
    </row>
    <row r="34" spans="2:20">
      <c r="B34" s="22"/>
      <c r="C34" s="46"/>
      <c r="D34" s="19"/>
      <c r="E34" s="19"/>
      <c r="F34" s="19"/>
      <c r="G34" s="19"/>
      <c r="H34" s="19"/>
      <c r="I34" s="19"/>
      <c r="J34" s="48"/>
      <c r="K34" s="29"/>
      <c r="L34" s="46"/>
      <c r="M34" s="19"/>
      <c r="N34" s="19"/>
      <c r="O34" s="19"/>
      <c r="P34" s="19"/>
      <c r="Q34" s="19"/>
      <c r="R34" s="19"/>
      <c r="S34" s="48"/>
      <c r="T34" s="27"/>
    </row>
    <row r="35" spans="2:20">
      <c r="B35" s="22"/>
      <c r="C35" s="46"/>
      <c r="D35" s="19"/>
      <c r="E35" s="19"/>
      <c r="F35" s="19"/>
      <c r="G35" s="19"/>
      <c r="H35" s="19"/>
      <c r="I35" s="19"/>
      <c r="J35" s="48"/>
      <c r="K35" s="29"/>
      <c r="L35" s="46"/>
      <c r="M35" s="19"/>
      <c r="N35" s="19"/>
      <c r="O35" s="19"/>
      <c r="P35" s="19"/>
      <c r="Q35" s="19"/>
      <c r="R35" s="19"/>
      <c r="S35" s="48"/>
      <c r="T35" s="27"/>
    </row>
    <row r="36" spans="2:20">
      <c r="B36" s="22"/>
      <c r="C36" s="46"/>
      <c r="D36" s="19"/>
      <c r="E36" s="19"/>
      <c r="F36" s="19"/>
      <c r="G36" s="19"/>
      <c r="H36" s="19"/>
      <c r="I36" s="19"/>
      <c r="J36" s="48"/>
      <c r="K36" s="29"/>
      <c r="L36" s="46"/>
      <c r="M36" s="19"/>
      <c r="N36" s="19"/>
      <c r="O36" s="19"/>
      <c r="P36" s="19"/>
      <c r="Q36" s="19"/>
      <c r="R36" s="19"/>
      <c r="S36" s="48"/>
      <c r="T36" s="27"/>
    </row>
    <row r="37" spans="2:20">
      <c r="B37" s="22"/>
      <c r="C37" s="46"/>
      <c r="D37" s="19"/>
      <c r="E37" s="19"/>
      <c r="F37" s="19"/>
      <c r="G37" s="19"/>
      <c r="H37" s="19"/>
      <c r="I37" s="19"/>
      <c r="J37" s="48"/>
      <c r="K37" s="29"/>
      <c r="L37" s="46"/>
      <c r="M37" s="19"/>
      <c r="N37" s="19"/>
      <c r="O37" s="19"/>
      <c r="P37" s="19"/>
      <c r="Q37" s="19"/>
      <c r="R37" s="19"/>
      <c r="S37" s="48"/>
      <c r="T37" s="27"/>
    </row>
    <row r="38" spans="2:20">
      <c r="B38" s="22"/>
      <c r="C38" s="46"/>
      <c r="D38" s="19"/>
      <c r="E38" s="19"/>
      <c r="F38" s="19"/>
      <c r="G38" s="19"/>
      <c r="H38" s="19"/>
      <c r="I38" s="19"/>
      <c r="J38" s="48"/>
      <c r="K38" s="29"/>
      <c r="L38" s="46"/>
      <c r="M38" s="19"/>
      <c r="N38" s="19"/>
      <c r="O38" s="19"/>
      <c r="P38" s="19"/>
      <c r="Q38" s="19"/>
      <c r="R38" s="19"/>
      <c r="S38" s="48"/>
      <c r="T38" s="27"/>
    </row>
    <row r="39" spans="2:20">
      <c r="B39" s="22"/>
      <c r="C39" s="46"/>
      <c r="D39" s="19"/>
      <c r="E39" s="19"/>
      <c r="F39" s="19"/>
      <c r="G39" s="19"/>
      <c r="H39" s="19"/>
      <c r="I39" s="19"/>
      <c r="J39" s="48"/>
      <c r="K39" s="29"/>
      <c r="L39" s="46"/>
      <c r="M39" s="19"/>
      <c r="N39" s="19"/>
      <c r="O39" s="19"/>
      <c r="P39" s="19"/>
      <c r="Q39" s="19"/>
      <c r="R39" s="19"/>
      <c r="S39" s="48"/>
      <c r="T39" s="27"/>
    </row>
    <row r="40" spans="2:20">
      <c r="B40" s="22"/>
      <c r="C40" s="46"/>
      <c r="D40" s="19"/>
      <c r="E40" s="19"/>
      <c r="F40" s="19"/>
      <c r="G40" s="19"/>
      <c r="H40" s="19"/>
      <c r="I40" s="19"/>
      <c r="J40" s="48"/>
      <c r="K40" s="29"/>
      <c r="L40" s="46"/>
      <c r="M40" s="19"/>
      <c r="N40" s="19"/>
      <c r="O40" s="19"/>
      <c r="P40" s="19"/>
      <c r="Q40" s="19"/>
      <c r="R40" s="19"/>
      <c r="S40" s="48"/>
      <c r="T40" s="27"/>
    </row>
    <row r="41" spans="2:20">
      <c r="B41" s="22"/>
      <c r="C41" s="46"/>
      <c r="D41" s="19"/>
      <c r="E41" s="19"/>
      <c r="F41" s="19"/>
      <c r="G41" s="19"/>
      <c r="H41" s="19"/>
      <c r="I41" s="19"/>
      <c r="J41" s="48"/>
      <c r="K41" s="29"/>
      <c r="L41" s="46"/>
      <c r="M41" s="19"/>
      <c r="N41" s="19"/>
      <c r="O41" s="19"/>
      <c r="P41" s="19"/>
      <c r="Q41" s="19"/>
      <c r="R41" s="19"/>
      <c r="S41" s="48"/>
      <c r="T41" s="27"/>
    </row>
    <row r="42" spans="2:20">
      <c r="B42" s="22"/>
      <c r="C42" s="46"/>
      <c r="D42" s="19"/>
      <c r="E42" s="19"/>
      <c r="F42" s="19"/>
      <c r="G42" s="19"/>
      <c r="H42" s="19"/>
      <c r="I42" s="19"/>
      <c r="J42" s="48"/>
      <c r="K42" s="29"/>
      <c r="L42" s="46"/>
      <c r="M42" s="19"/>
      <c r="N42" s="19"/>
      <c r="O42" s="19"/>
      <c r="P42" s="19"/>
      <c r="Q42" s="19"/>
      <c r="R42" s="19"/>
      <c r="S42" s="48"/>
      <c r="T42" s="27"/>
    </row>
    <row r="43" spans="2:20">
      <c r="B43" s="22"/>
      <c r="C43" s="46"/>
      <c r="D43" s="19"/>
      <c r="E43" s="19"/>
      <c r="F43" s="19"/>
      <c r="G43" s="19"/>
      <c r="H43" s="19"/>
      <c r="I43" s="19"/>
      <c r="J43" s="48"/>
      <c r="K43" s="29"/>
      <c r="L43" s="46"/>
      <c r="M43" s="19"/>
      <c r="N43" s="19"/>
      <c r="O43" s="19"/>
      <c r="P43" s="19"/>
      <c r="Q43" s="19"/>
      <c r="R43" s="19"/>
      <c r="S43" s="48"/>
      <c r="T43" s="27"/>
    </row>
    <row r="44" spans="2:20">
      <c r="B44" s="22"/>
      <c r="C44" s="46"/>
      <c r="D44" s="19"/>
      <c r="E44" s="19"/>
      <c r="F44" s="19"/>
      <c r="G44" s="19"/>
      <c r="H44" s="19"/>
      <c r="I44" s="19"/>
      <c r="J44" s="48"/>
      <c r="K44" s="29"/>
      <c r="L44" s="46"/>
      <c r="M44" s="19"/>
      <c r="N44" s="19"/>
      <c r="O44" s="19"/>
      <c r="P44" s="19"/>
      <c r="Q44" s="19"/>
      <c r="R44" s="19"/>
      <c r="S44" s="48"/>
      <c r="T44" s="27"/>
    </row>
    <row r="45" spans="2:20">
      <c r="B45" s="22"/>
      <c r="C45" s="46"/>
      <c r="D45" s="19"/>
      <c r="E45" s="19"/>
      <c r="F45" s="19"/>
      <c r="G45" s="19"/>
      <c r="H45" s="19"/>
      <c r="I45" s="19"/>
      <c r="J45" s="48"/>
      <c r="K45" s="29"/>
      <c r="L45" s="46"/>
      <c r="M45" s="19"/>
      <c r="N45" s="19"/>
      <c r="O45" s="19"/>
      <c r="P45" s="19"/>
      <c r="Q45" s="19"/>
      <c r="R45" s="19"/>
      <c r="S45" s="48"/>
      <c r="T45" s="27"/>
    </row>
    <row r="46" spans="2:20">
      <c r="B46" s="22"/>
      <c r="C46" s="46"/>
      <c r="D46" s="19"/>
      <c r="E46" s="19"/>
      <c r="F46" s="19"/>
      <c r="G46" s="19"/>
      <c r="H46" s="19"/>
      <c r="I46" s="19"/>
      <c r="J46" s="48"/>
      <c r="K46" s="29"/>
      <c r="L46" s="46"/>
      <c r="M46" s="19"/>
      <c r="N46" s="19"/>
      <c r="O46" s="19"/>
      <c r="P46" s="19"/>
      <c r="Q46" s="19"/>
      <c r="R46" s="19"/>
      <c r="S46" s="48"/>
      <c r="T46" s="27"/>
    </row>
    <row r="47" spans="2:20">
      <c r="B47" s="22"/>
      <c r="C47" s="46"/>
      <c r="D47" s="19"/>
      <c r="E47" s="19"/>
      <c r="F47" s="19"/>
      <c r="G47" s="19"/>
      <c r="H47" s="19"/>
      <c r="I47" s="19"/>
      <c r="J47" s="48"/>
      <c r="K47" s="29"/>
      <c r="L47" s="46"/>
      <c r="M47" s="19"/>
      <c r="N47" s="19"/>
      <c r="O47" s="19"/>
      <c r="P47" s="19"/>
      <c r="Q47" s="19"/>
      <c r="R47" s="19"/>
      <c r="S47" s="48"/>
      <c r="T47" s="27"/>
    </row>
    <row r="48" spans="2:20">
      <c r="B48" s="22"/>
      <c r="C48" s="46"/>
      <c r="D48" s="19"/>
      <c r="E48" s="19"/>
      <c r="F48" s="19"/>
      <c r="G48" s="19"/>
      <c r="H48" s="19"/>
      <c r="I48" s="19"/>
      <c r="J48" s="48"/>
      <c r="K48" s="29"/>
      <c r="L48" s="46"/>
      <c r="M48" s="19"/>
      <c r="N48" s="19"/>
      <c r="O48" s="19"/>
      <c r="P48" s="19"/>
      <c r="Q48" s="19"/>
      <c r="R48" s="19"/>
      <c r="S48" s="48"/>
      <c r="T48" s="27"/>
    </row>
    <row r="49" spans="2:20">
      <c r="B49" s="22"/>
      <c r="C49" s="46"/>
      <c r="D49" s="19"/>
      <c r="E49" s="19"/>
      <c r="F49" s="19"/>
      <c r="G49" s="19"/>
      <c r="H49" s="19"/>
      <c r="I49" s="19"/>
      <c r="J49" s="48"/>
      <c r="K49" s="29"/>
      <c r="L49" s="46"/>
      <c r="M49" s="19"/>
      <c r="N49" s="19"/>
      <c r="O49" s="19"/>
      <c r="P49" s="19"/>
      <c r="Q49" s="19"/>
      <c r="R49" s="19"/>
      <c r="S49" s="48"/>
      <c r="T49" s="27"/>
    </row>
    <row r="50" spans="2:20" ht="9" customHeight="1" thickBot="1">
      <c r="B50" s="22"/>
      <c r="C50" s="47"/>
      <c r="D50" s="15"/>
      <c r="E50" s="15"/>
      <c r="F50" s="15"/>
      <c r="G50" s="15"/>
      <c r="H50" s="15"/>
      <c r="I50" s="15"/>
      <c r="J50" s="16"/>
      <c r="K50" s="29"/>
      <c r="L50" s="47"/>
      <c r="M50" s="15"/>
      <c r="N50" s="15"/>
      <c r="O50" s="15"/>
      <c r="P50" s="15"/>
      <c r="Q50" s="15"/>
      <c r="R50" s="15"/>
      <c r="S50" s="16"/>
      <c r="T50" s="27"/>
    </row>
    <row r="51" spans="2:20" ht="9" customHeight="1" thickBot="1">
      <c r="B51" s="22"/>
      <c r="C51" s="29"/>
      <c r="D51" s="29"/>
      <c r="E51" s="29"/>
      <c r="F51" s="29"/>
      <c r="G51" s="29"/>
      <c r="H51" s="29"/>
      <c r="I51" s="29"/>
      <c r="J51" s="29"/>
      <c r="K51" s="29"/>
      <c r="L51" s="29"/>
      <c r="M51" s="29"/>
      <c r="N51" s="29"/>
      <c r="O51" s="29"/>
      <c r="P51" s="29"/>
      <c r="Q51" s="29"/>
      <c r="R51" s="29"/>
      <c r="S51" s="29"/>
      <c r="T51" s="27"/>
    </row>
    <row r="52" spans="2:20" ht="4.5" customHeight="1">
      <c r="B52" s="22"/>
      <c r="C52" s="45"/>
      <c r="D52" s="17"/>
      <c r="E52" s="17"/>
      <c r="F52" s="17"/>
      <c r="G52" s="17"/>
      <c r="H52" s="17"/>
      <c r="I52" s="17"/>
      <c r="J52" s="17"/>
      <c r="K52" s="17"/>
      <c r="L52" s="17"/>
      <c r="M52" s="17"/>
      <c r="N52" s="17"/>
      <c r="O52" s="17"/>
      <c r="P52" s="17"/>
      <c r="Q52" s="17"/>
      <c r="R52" s="17"/>
      <c r="S52" s="18"/>
      <c r="T52" s="27"/>
    </row>
    <row r="53" spans="2:20">
      <c r="B53" s="22"/>
      <c r="C53" s="46"/>
      <c r="D53" s="19"/>
      <c r="E53" s="19"/>
      <c r="F53" s="19"/>
      <c r="G53" s="19"/>
      <c r="H53" s="19"/>
      <c r="I53" s="19"/>
      <c r="J53" s="19"/>
      <c r="K53" s="19"/>
      <c r="L53" s="19"/>
      <c r="M53" s="19"/>
      <c r="N53" s="19"/>
      <c r="O53" s="19"/>
      <c r="P53" s="19"/>
      <c r="Q53" s="19"/>
      <c r="R53" s="19"/>
      <c r="S53" s="48"/>
      <c r="T53" s="27"/>
    </row>
    <row r="54" spans="2:20">
      <c r="B54" s="22"/>
      <c r="C54" s="46"/>
      <c r="D54" s="19"/>
      <c r="E54" s="19"/>
      <c r="F54" s="19"/>
      <c r="G54" s="19"/>
      <c r="H54" s="19"/>
      <c r="I54" s="19"/>
      <c r="J54" s="19"/>
      <c r="K54" s="19"/>
      <c r="L54" s="19"/>
      <c r="M54" s="19"/>
      <c r="N54" s="19"/>
      <c r="O54" s="19"/>
      <c r="P54" s="19"/>
      <c r="Q54" s="19"/>
      <c r="R54" s="19"/>
      <c r="S54" s="48"/>
      <c r="T54" s="27"/>
    </row>
    <row r="55" spans="2:20">
      <c r="B55" s="22"/>
      <c r="C55" s="46"/>
      <c r="D55" s="19"/>
      <c r="E55" s="19"/>
      <c r="F55" s="19"/>
      <c r="G55" s="19"/>
      <c r="H55" s="19"/>
      <c r="I55" s="19"/>
      <c r="J55" s="19"/>
      <c r="K55" s="19"/>
      <c r="L55" s="19"/>
      <c r="M55" s="19"/>
      <c r="N55" s="19"/>
      <c r="O55" s="19"/>
      <c r="P55" s="19"/>
      <c r="Q55" s="19"/>
      <c r="R55" s="19"/>
      <c r="S55" s="48"/>
      <c r="T55" s="27"/>
    </row>
    <row r="56" spans="2:20">
      <c r="B56" s="22"/>
      <c r="C56" s="46"/>
      <c r="D56" s="19"/>
      <c r="E56" s="19"/>
      <c r="F56" s="19"/>
      <c r="G56" s="19"/>
      <c r="H56" s="19"/>
      <c r="I56" s="19"/>
      <c r="J56" s="19"/>
      <c r="K56" s="19"/>
      <c r="L56" s="19"/>
      <c r="M56" s="19"/>
      <c r="N56" s="19"/>
      <c r="O56" s="19"/>
      <c r="P56" s="19"/>
      <c r="Q56" s="19"/>
      <c r="R56" s="19"/>
      <c r="S56" s="48"/>
      <c r="T56" s="27"/>
    </row>
    <row r="57" spans="2:20">
      <c r="B57" s="22"/>
      <c r="C57" s="46"/>
      <c r="D57" s="19"/>
      <c r="E57" s="19"/>
      <c r="F57" s="19"/>
      <c r="G57" s="19"/>
      <c r="H57" s="19"/>
      <c r="I57" s="19"/>
      <c r="J57" s="19"/>
      <c r="K57" s="19"/>
      <c r="L57" s="19"/>
      <c r="M57" s="19"/>
      <c r="N57" s="19"/>
      <c r="O57" s="19"/>
      <c r="P57" s="19"/>
      <c r="Q57" s="19"/>
      <c r="R57" s="19"/>
      <c r="S57" s="48"/>
      <c r="T57" s="27"/>
    </row>
    <row r="58" spans="2:20">
      <c r="B58" s="22"/>
      <c r="C58" s="46"/>
      <c r="D58" s="19"/>
      <c r="E58" s="19"/>
      <c r="F58" s="19"/>
      <c r="G58" s="19"/>
      <c r="H58" s="19"/>
      <c r="I58" s="19"/>
      <c r="J58" s="19"/>
      <c r="K58" s="19"/>
      <c r="L58" s="19"/>
      <c r="M58" s="19"/>
      <c r="N58" s="19"/>
      <c r="O58" s="19"/>
      <c r="P58" s="19"/>
      <c r="Q58" s="19"/>
      <c r="R58" s="19"/>
      <c r="S58" s="48"/>
      <c r="T58" s="27"/>
    </row>
    <row r="59" spans="2:20">
      <c r="B59" s="22"/>
      <c r="C59" s="46"/>
      <c r="D59" s="19"/>
      <c r="E59" s="19"/>
      <c r="F59" s="19"/>
      <c r="G59" s="19"/>
      <c r="H59" s="19"/>
      <c r="I59" s="19"/>
      <c r="J59" s="19"/>
      <c r="K59" s="19"/>
      <c r="L59" s="19"/>
      <c r="M59" s="19"/>
      <c r="N59" s="19"/>
      <c r="O59" s="19"/>
      <c r="P59" s="19"/>
      <c r="Q59" s="19"/>
      <c r="R59" s="19"/>
      <c r="S59" s="48"/>
      <c r="T59" s="27"/>
    </row>
    <row r="60" spans="2:20">
      <c r="B60" s="22"/>
      <c r="C60" s="46"/>
      <c r="D60" s="19"/>
      <c r="E60" s="19"/>
      <c r="F60" s="19"/>
      <c r="G60" s="19"/>
      <c r="H60" s="19"/>
      <c r="I60" s="19"/>
      <c r="J60" s="19"/>
      <c r="K60" s="19"/>
      <c r="L60" s="19"/>
      <c r="M60" s="19"/>
      <c r="N60" s="19"/>
      <c r="O60" s="19"/>
      <c r="P60" s="19"/>
      <c r="Q60" s="19"/>
      <c r="R60" s="19"/>
      <c r="S60" s="48"/>
      <c r="T60" s="27"/>
    </row>
    <row r="61" spans="2:20">
      <c r="B61" s="22"/>
      <c r="C61" s="46"/>
      <c r="D61" s="19"/>
      <c r="E61" s="19"/>
      <c r="F61" s="19"/>
      <c r="G61" s="19"/>
      <c r="H61" s="19"/>
      <c r="I61" s="19"/>
      <c r="J61" s="19"/>
      <c r="K61" s="19"/>
      <c r="L61" s="19"/>
      <c r="M61" s="19"/>
      <c r="N61" s="19"/>
      <c r="O61" s="19"/>
      <c r="P61" s="19"/>
      <c r="Q61" s="19"/>
      <c r="R61" s="19"/>
      <c r="S61" s="48"/>
      <c r="T61" s="27"/>
    </row>
    <row r="62" spans="2:20">
      <c r="B62" s="22"/>
      <c r="C62" s="46"/>
      <c r="D62" s="19"/>
      <c r="E62" s="19"/>
      <c r="F62" s="19"/>
      <c r="G62" s="19"/>
      <c r="H62" s="19"/>
      <c r="I62" s="19"/>
      <c r="J62" s="19"/>
      <c r="K62" s="19"/>
      <c r="L62" s="19"/>
      <c r="M62" s="19"/>
      <c r="N62" s="19"/>
      <c r="O62" s="19"/>
      <c r="P62" s="19"/>
      <c r="Q62" s="19"/>
      <c r="R62" s="19"/>
      <c r="S62" s="48"/>
      <c r="T62" s="27"/>
    </row>
    <row r="63" spans="2:20">
      <c r="B63" s="22"/>
      <c r="C63" s="46"/>
      <c r="D63" s="19"/>
      <c r="E63" s="19"/>
      <c r="F63" s="19"/>
      <c r="G63" s="19"/>
      <c r="H63" s="19"/>
      <c r="I63" s="19"/>
      <c r="J63" s="19"/>
      <c r="K63" s="19"/>
      <c r="L63" s="19"/>
      <c r="M63" s="19"/>
      <c r="N63" s="19"/>
      <c r="O63" s="19"/>
      <c r="P63" s="19"/>
      <c r="Q63" s="19"/>
      <c r="R63" s="19"/>
      <c r="S63" s="48"/>
      <c r="T63" s="27"/>
    </row>
    <row r="64" spans="2:20">
      <c r="B64" s="22"/>
      <c r="C64" s="46"/>
      <c r="D64" s="19"/>
      <c r="E64" s="19"/>
      <c r="F64" s="19"/>
      <c r="G64" s="19"/>
      <c r="H64" s="19"/>
      <c r="I64" s="19"/>
      <c r="J64" s="19"/>
      <c r="K64" s="19"/>
      <c r="L64" s="19"/>
      <c r="M64" s="19"/>
      <c r="N64" s="19"/>
      <c r="O64" s="19"/>
      <c r="P64" s="19"/>
      <c r="Q64" s="19"/>
      <c r="R64" s="19"/>
      <c r="S64" s="48"/>
      <c r="T64" s="27"/>
    </row>
    <row r="65" spans="2:20">
      <c r="B65" s="22"/>
      <c r="C65" s="46"/>
      <c r="D65" s="19"/>
      <c r="E65" s="19"/>
      <c r="F65" s="19"/>
      <c r="G65" s="19"/>
      <c r="H65" s="19"/>
      <c r="I65" s="19"/>
      <c r="J65" s="19"/>
      <c r="K65" s="19"/>
      <c r="L65" s="19"/>
      <c r="M65" s="19"/>
      <c r="N65" s="19"/>
      <c r="O65" s="19"/>
      <c r="P65" s="19"/>
      <c r="Q65" s="19"/>
      <c r="R65" s="19"/>
      <c r="S65" s="48"/>
      <c r="T65" s="27"/>
    </row>
    <row r="66" spans="2:20">
      <c r="B66" s="22"/>
      <c r="C66" s="46"/>
      <c r="D66" s="19"/>
      <c r="E66" s="19"/>
      <c r="F66" s="19"/>
      <c r="G66" s="19"/>
      <c r="H66" s="19"/>
      <c r="I66" s="19"/>
      <c r="J66" s="19"/>
      <c r="K66" s="19"/>
      <c r="L66" s="19"/>
      <c r="M66" s="19"/>
      <c r="N66" s="19"/>
      <c r="O66" s="19"/>
      <c r="P66" s="19"/>
      <c r="Q66" s="19"/>
      <c r="R66" s="19"/>
      <c r="S66" s="48"/>
      <c r="T66" s="27"/>
    </row>
    <row r="67" spans="2:20">
      <c r="B67" s="22"/>
      <c r="C67" s="46"/>
      <c r="D67" s="19"/>
      <c r="E67" s="19"/>
      <c r="F67" s="19"/>
      <c r="G67" s="19"/>
      <c r="H67" s="19"/>
      <c r="I67" s="19"/>
      <c r="J67" s="19"/>
      <c r="K67" s="19"/>
      <c r="L67" s="19"/>
      <c r="M67" s="19"/>
      <c r="N67" s="19"/>
      <c r="O67" s="19"/>
      <c r="P67" s="19"/>
      <c r="Q67" s="19"/>
      <c r="R67" s="19"/>
      <c r="S67" s="48"/>
      <c r="T67" s="27"/>
    </row>
    <row r="68" spans="2:20">
      <c r="B68" s="22"/>
      <c r="C68" s="46"/>
      <c r="D68" s="19"/>
      <c r="E68" s="19"/>
      <c r="F68" s="19"/>
      <c r="G68" s="19"/>
      <c r="H68" s="19"/>
      <c r="I68" s="19"/>
      <c r="J68" s="19"/>
      <c r="K68" s="19"/>
      <c r="L68" s="19"/>
      <c r="M68" s="19"/>
      <c r="N68" s="19"/>
      <c r="O68" s="19"/>
      <c r="P68" s="19"/>
      <c r="Q68" s="19"/>
      <c r="R68" s="19"/>
      <c r="S68" s="48"/>
      <c r="T68" s="27"/>
    </row>
    <row r="69" spans="2:20">
      <c r="B69" s="22"/>
      <c r="C69" s="46"/>
      <c r="D69" s="19"/>
      <c r="E69" s="19"/>
      <c r="F69" s="19"/>
      <c r="G69" s="19"/>
      <c r="H69" s="19"/>
      <c r="I69" s="19"/>
      <c r="J69" s="19"/>
      <c r="K69" s="19"/>
      <c r="L69" s="19"/>
      <c r="M69" s="19"/>
      <c r="N69" s="19"/>
      <c r="O69" s="19"/>
      <c r="P69" s="19"/>
      <c r="Q69" s="19"/>
      <c r="R69" s="19"/>
      <c r="S69" s="48"/>
      <c r="T69" s="27"/>
    </row>
    <row r="70" spans="2:20">
      <c r="B70" s="22"/>
      <c r="C70" s="46"/>
      <c r="D70" s="19"/>
      <c r="E70" s="19"/>
      <c r="F70" s="19"/>
      <c r="G70" s="19"/>
      <c r="H70" s="19"/>
      <c r="I70" s="19"/>
      <c r="J70" s="19"/>
      <c r="K70" s="19"/>
      <c r="L70" s="19"/>
      <c r="M70" s="19"/>
      <c r="N70" s="19"/>
      <c r="O70" s="19"/>
      <c r="P70" s="19"/>
      <c r="Q70" s="19"/>
      <c r="R70" s="19"/>
      <c r="S70" s="48"/>
      <c r="T70" s="27"/>
    </row>
    <row r="71" spans="2:20">
      <c r="B71" s="22"/>
      <c r="C71" s="46"/>
      <c r="D71" s="19"/>
      <c r="E71" s="19"/>
      <c r="F71" s="19"/>
      <c r="G71" s="19"/>
      <c r="H71" s="19"/>
      <c r="I71" s="19"/>
      <c r="J71" s="19"/>
      <c r="K71" s="19"/>
      <c r="L71" s="19"/>
      <c r="M71" s="19"/>
      <c r="N71" s="19"/>
      <c r="O71" s="19"/>
      <c r="P71" s="19"/>
      <c r="Q71" s="19"/>
      <c r="R71" s="19"/>
      <c r="S71" s="48"/>
      <c r="T71" s="27"/>
    </row>
    <row r="72" spans="2:20">
      <c r="B72" s="22"/>
      <c r="C72" s="46"/>
      <c r="D72" s="19"/>
      <c r="E72" s="19"/>
      <c r="F72" s="19"/>
      <c r="G72" s="19"/>
      <c r="H72" s="19"/>
      <c r="I72" s="19"/>
      <c r="J72" s="19"/>
      <c r="K72" s="19"/>
      <c r="L72" s="19"/>
      <c r="M72" s="19"/>
      <c r="N72" s="19"/>
      <c r="O72" s="19"/>
      <c r="P72" s="19"/>
      <c r="Q72" s="19"/>
      <c r="R72" s="19"/>
      <c r="S72" s="48"/>
      <c r="T72" s="27"/>
    </row>
    <row r="73" spans="2:20">
      <c r="B73" s="22"/>
      <c r="C73" s="46"/>
      <c r="D73" s="19"/>
      <c r="E73" s="19"/>
      <c r="F73" s="19"/>
      <c r="G73" s="19"/>
      <c r="H73" s="19"/>
      <c r="I73" s="19"/>
      <c r="J73" s="19"/>
      <c r="K73" s="19"/>
      <c r="L73" s="19"/>
      <c r="M73" s="19"/>
      <c r="N73" s="19"/>
      <c r="O73" s="19"/>
      <c r="P73" s="19"/>
      <c r="Q73" s="19"/>
      <c r="R73" s="19"/>
      <c r="S73" s="48"/>
      <c r="T73" s="27"/>
    </row>
    <row r="74" spans="2:20">
      <c r="B74" s="22"/>
      <c r="C74" s="46"/>
      <c r="D74" s="19"/>
      <c r="E74" s="19"/>
      <c r="F74" s="19"/>
      <c r="G74" s="19"/>
      <c r="H74" s="19"/>
      <c r="I74" s="19"/>
      <c r="J74" s="19"/>
      <c r="K74" s="19"/>
      <c r="L74" s="19"/>
      <c r="M74" s="19"/>
      <c r="N74" s="19"/>
      <c r="O74" s="19"/>
      <c r="P74" s="19"/>
      <c r="Q74" s="19"/>
      <c r="R74" s="19"/>
      <c r="S74" s="48"/>
      <c r="T74" s="27"/>
    </row>
    <row r="75" spans="2:20">
      <c r="B75" s="22"/>
      <c r="C75" s="46"/>
      <c r="D75" s="19"/>
      <c r="E75" s="19"/>
      <c r="F75" s="19"/>
      <c r="G75" s="19"/>
      <c r="H75" s="19"/>
      <c r="I75" s="19"/>
      <c r="J75" s="19"/>
      <c r="K75" s="19"/>
      <c r="L75" s="19"/>
      <c r="M75" s="19"/>
      <c r="N75" s="19"/>
      <c r="O75" s="19"/>
      <c r="P75" s="19"/>
      <c r="Q75" s="19"/>
      <c r="R75" s="19"/>
      <c r="S75" s="48"/>
      <c r="T75" s="27"/>
    </row>
    <row r="76" spans="2:20">
      <c r="B76" s="22"/>
      <c r="C76" s="46"/>
      <c r="D76" s="19"/>
      <c r="E76" s="19"/>
      <c r="F76" s="19"/>
      <c r="G76" s="19"/>
      <c r="H76" s="19"/>
      <c r="I76" s="19"/>
      <c r="J76" s="19"/>
      <c r="K76" s="19"/>
      <c r="L76" s="19"/>
      <c r="M76" s="19"/>
      <c r="N76" s="19"/>
      <c r="O76" s="19"/>
      <c r="P76" s="19"/>
      <c r="Q76" s="19"/>
      <c r="R76" s="19"/>
      <c r="S76" s="48"/>
      <c r="T76" s="27"/>
    </row>
    <row r="77" spans="2:20">
      <c r="B77" s="22"/>
      <c r="C77" s="46"/>
      <c r="D77" s="19"/>
      <c r="E77" s="19"/>
      <c r="F77" s="19"/>
      <c r="G77" s="19"/>
      <c r="H77" s="19"/>
      <c r="I77" s="19"/>
      <c r="J77" s="19"/>
      <c r="K77" s="19"/>
      <c r="L77" s="19"/>
      <c r="M77" s="19"/>
      <c r="N77" s="19"/>
      <c r="O77" s="19"/>
      <c r="P77" s="19"/>
      <c r="Q77" s="19"/>
      <c r="R77" s="19"/>
      <c r="S77" s="48"/>
      <c r="T77" s="27"/>
    </row>
    <row r="78" spans="2:20">
      <c r="B78" s="22"/>
      <c r="C78" s="46"/>
      <c r="D78" s="19"/>
      <c r="E78" s="19"/>
      <c r="F78" s="19"/>
      <c r="G78" s="19"/>
      <c r="H78" s="19"/>
      <c r="I78" s="19"/>
      <c r="J78" s="19"/>
      <c r="K78" s="19"/>
      <c r="L78" s="19"/>
      <c r="M78" s="19"/>
      <c r="N78" s="19"/>
      <c r="O78" s="19"/>
      <c r="P78" s="19"/>
      <c r="Q78" s="19"/>
      <c r="R78" s="19"/>
      <c r="S78" s="48"/>
      <c r="T78" s="27"/>
    </row>
    <row r="79" spans="2:20">
      <c r="B79" s="22"/>
      <c r="C79" s="46"/>
      <c r="D79" s="19"/>
      <c r="E79" s="19"/>
      <c r="F79" s="19"/>
      <c r="G79" s="19"/>
      <c r="H79" s="19"/>
      <c r="I79" s="19"/>
      <c r="J79" s="19"/>
      <c r="K79" s="19"/>
      <c r="L79" s="19"/>
      <c r="M79" s="19"/>
      <c r="N79" s="19"/>
      <c r="O79" s="19"/>
      <c r="P79" s="19"/>
      <c r="Q79" s="19"/>
      <c r="R79" s="19"/>
      <c r="S79" s="48"/>
      <c r="T79" s="27"/>
    </row>
    <row r="80" spans="2:20">
      <c r="B80" s="22"/>
      <c r="C80" s="46"/>
      <c r="D80" s="19"/>
      <c r="E80" s="19"/>
      <c r="F80" s="19"/>
      <c r="G80" s="19"/>
      <c r="H80" s="19"/>
      <c r="I80" s="19"/>
      <c r="J80" s="19"/>
      <c r="K80" s="19"/>
      <c r="L80" s="19"/>
      <c r="M80" s="19"/>
      <c r="N80" s="19"/>
      <c r="O80" s="19"/>
      <c r="P80" s="19"/>
      <c r="Q80" s="19"/>
      <c r="R80" s="19"/>
      <c r="S80" s="48"/>
      <c r="T80" s="27"/>
    </row>
    <row r="81" spans="2:20">
      <c r="B81" s="22"/>
      <c r="C81" s="46"/>
      <c r="D81" s="19"/>
      <c r="E81" s="19"/>
      <c r="F81" s="19"/>
      <c r="G81" s="19"/>
      <c r="H81" s="19"/>
      <c r="I81" s="19"/>
      <c r="J81" s="19"/>
      <c r="K81" s="19"/>
      <c r="L81" s="19"/>
      <c r="M81" s="19"/>
      <c r="N81" s="19"/>
      <c r="O81" s="19"/>
      <c r="P81" s="19"/>
      <c r="Q81" s="19"/>
      <c r="R81" s="19"/>
      <c r="S81" s="48"/>
      <c r="T81" s="27"/>
    </row>
    <row r="82" spans="2:20">
      <c r="B82" s="22"/>
      <c r="C82" s="46"/>
      <c r="D82" s="19"/>
      <c r="E82" s="19"/>
      <c r="F82" s="19"/>
      <c r="G82" s="19"/>
      <c r="H82" s="19"/>
      <c r="I82" s="19"/>
      <c r="J82" s="19"/>
      <c r="K82" s="19"/>
      <c r="L82" s="19"/>
      <c r="M82" s="19"/>
      <c r="N82" s="19"/>
      <c r="O82" s="19"/>
      <c r="P82" s="19"/>
      <c r="Q82" s="19"/>
      <c r="R82" s="19"/>
      <c r="S82" s="48"/>
      <c r="T82" s="27"/>
    </row>
    <row r="83" spans="2:20">
      <c r="B83" s="22"/>
      <c r="C83" s="46"/>
      <c r="D83" s="19"/>
      <c r="E83" s="19"/>
      <c r="F83" s="19"/>
      <c r="G83" s="19"/>
      <c r="H83" s="19"/>
      <c r="I83" s="19"/>
      <c r="J83" s="19"/>
      <c r="K83" s="19"/>
      <c r="L83" s="19"/>
      <c r="M83" s="19"/>
      <c r="N83" s="19"/>
      <c r="O83" s="19"/>
      <c r="P83" s="19"/>
      <c r="Q83" s="19"/>
      <c r="R83" s="19"/>
      <c r="S83" s="48"/>
      <c r="T83" s="27"/>
    </row>
    <row r="84" spans="2:20">
      <c r="B84" s="22"/>
      <c r="C84" s="46"/>
      <c r="D84" s="19"/>
      <c r="E84" s="19"/>
      <c r="F84" s="19"/>
      <c r="G84" s="19"/>
      <c r="H84" s="19"/>
      <c r="I84" s="19"/>
      <c r="J84" s="19"/>
      <c r="K84" s="19"/>
      <c r="L84" s="19"/>
      <c r="M84" s="19"/>
      <c r="N84" s="19"/>
      <c r="O84" s="19"/>
      <c r="P84" s="19"/>
      <c r="Q84" s="19"/>
      <c r="R84" s="19"/>
      <c r="S84" s="48"/>
      <c r="T84" s="27"/>
    </row>
    <row r="85" spans="2:20">
      <c r="B85" s="22"/>
      <c r="C85" s="46"/>
      <c r="D85" s="19"/>
      <c r="E85" s="19"/>
      <c r="F85" s="19"/>
      <c r="G85" s="19"/>
      <c r="H85" s="19"/>
      <c r="I85" s="19"/>
      <c r="J85" s="19"/>
      <c r="K85" s="19"/>
      <c r="L85" s="19"/>
      <c r="M85" s="19"/>
      <c r="N85" s="19"/>
      <c r="O85" s="19"/>
      <c r="P85" s="19"/>
      <c r="Q85" s="19"/>
      <c r="R85" s="19"/>
      <c r="S85" s="48"/>
      <c r="T85" s="27"/>
    </row>
    <row r="86" spans="2:20">
      <c r="B86" s="22"/>
      <c r="C86" s="46"/>
      <c r="D86" s="19"/>
      <c r="E86" s="19"/>
      <c r="F86" s="19"/>
      <c r="G86" s="19"/>
      <c r="H86" s="19"/>
      <c r="I86" s="19"/>
      <c r="J86" s="19"/>
      <c r="K86" s="19"/>
      <c r="L86" s="19"/>
      <c r="M86" s="19"/>
      <c r="N86" s="19"/>
      <c r="O86" s="19"/>
      <c r="P86" s="19"/>
      <c r="Q86" s="19"/>
      <c r="R86" s="19"/>
      <c r="S86" s="48"/>
      <c r="T86" s="27"/>
    </row>
    <row r="87" spans="2:20">
      <c r="B87" s="22"/>
      <c r="C87" s="46"/>
      <c r="D87" s="19"/>
      <c r="E87" s="19"/>
      <c r="F87" s="19"/>
      <c r="G87" s="19"/>
      <c r="H87" s="19"/>
      <c r="I87" s="19"/>
      <c r="J87" s="19"/>
      <c r="K87" s="19"/>
      <c r="L87" s="19"/>
      <c r="M87" s="19"/>
      <c r="N87" s="19"/>
      <c r="O87" s="19"/>
      <c r="P87" s="19"/>
      <c r="Q87" s="19"/>
      <c r="R87" s="19"/>
      <c r="S87" s="48"/>
      <c r="T87" s="27"/>
    </row>
    <row r="88" spans="2:20" ht="13.9" thickBot="1">
      <c r="B88" s="22"/>
      <c r="C88" s="47"/>
      <c r="D88" s="15"/>
      <c r="E88" s="15"/>
      <c r="F88" s="15"/>
      <c r="G88" s="15"/>
      <c r="H88" s="15"/>
      <c r="I88" s="15"/>
      <c r="J88" s="15"/>
      <c r="K88" s="15"/>
      <c r="L88" s="15"/>
      <c r="M88" s="15"/>
      <c r="N88" s="15"/>
      <c r="O88" s="15"/>
      <c r="P88" s="15"/>
      <c r="Q88" s="15"/>
      <c r="R88" s="15"/>
      <c r="S88" s="16"/>
      <c r="T88" s="27"/>
    </row>
    <row r="89" spans="2:20" ht="13.9" thickBot="1">
      <c r="B89" s="22"/>
      <c r="C89" s="29"/>
      <c r="D89" s="29"/>
      <c r="E89" s="29"/>
      <c r="F89" s="29"/>
      <c r="G89" s="29"/>
      <c r="H89" s="29"/>
      <c r="I89" s="29"/>
      <c r="J89" s="29"/>
      <c r="K89" s="29"/>
      <c r="L89" s="29"/>
      <c r="M89" s="29"/>
      <c r="N89" s="29"/>
      <c r="O89" s="29"/>
      <c r="P89" s="29"/>
      <c r="Q89" s="29"/>
      <c r="R89" s="29"/>
      <c r="S89" s="29"/>
      <c r="T89" s="27"/>
    </row>
    <row r="90" spans="2:20" ht="13.9" thickBot="1">
      <c r="B90" s="22"/>
      <c r="C90" s="49" t="e">
        <f ca="1">Calculations!I91</f>
        <v>#DIV/0!</v>
      </c>
      <c r="D90" s="460" t="s">
        <v>935</v>
      </c>
      <c r="E90" s="460"/>
      <c r="F90" s="460"/>
      <c r="G90" s="460"/>
      <c r="H90" s="460"/>
      <c r="I90" s="460"/>
      <c r="J90" s="460"/>
      <c r="K90" s="460"/>
      <c r="L90" s="460"/>
      <c r="M90" s="460"/>
      <c r="N90" s="460"/>
      <c r="O90" s="460"/>
      <c r="P90" s="460"/>
      <c r="Q90" s="460"/>
      <c r="R90" s="460"/>
      <c r="S90" s="461"/>
      <c r="T90" s="27"/>
    </row>
    <row r="91" spans="2:20" ht="13.9" thickBot="1">
      <c r="B91" s="23"/>
      <c r="C91" s="24"/>
      <c r="D91" s="24"/>
      <c r="E91" s="24"/>
      <c r="F91" s="24"/>
      <c r="G91" s="24"/>
      <c r="H91" s="24"/>
      <c r="I91" s="24"/>
      <c r="J91" s="24"/>
      <c r="K91" s="24"/>
      <c r="L91" s="24"/>
      <c r="M91" s="24"/>
      <c r="N91" s="24"/>
      <c r="O91" s="24"/>
      <c r="P91" s="24"/>
      <c r="Q91" s="24"/>
      <c r="R91" s="24"/>
      <c r="S91" s="24"/>
      <c r="T91" s="25"/>
    </row>
  </sheetData>
  <mergeCells count="14">
    <mergeCell ref="C3:D3"/>
    <mergeCell ref="C4:D4"/>
    <mergeCell ref="E3:G3"/>
    <mergeCell ref="E4:G4"/>
    <mergeCell ref="E6:G6"/>
    <mergeCell ref="D90:S90"/>
    <mergeCell ref="C9:D9"/>
    <mergeCell ref="E8:G8"/>
    <mergeCell ref="E9:G9"/>
    <mergeCell ref="C5:D5"/>
    <mergeCell ref="C6:D6"/>
    <mergeCell ref="C7:D7"/>
    <mergeCell ref="C8:D8"/>
    <mergeCell ref="E7:G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61"/>
  <sheetViews>
    <sheetView zoomScaleNormal="100" workbookViewId="0">
      <selection activeCell="F7" sqref="F7:K7"/>
    </sheetView>
  </sheetViews>
  <sheetFormatPr defaultColWidth="9.140625" defaultRowHeight="13.15"/>
  <cols>
    <col min="1" max="1" width="1.28515625" style="53" customWidth="1"/>
    <col min="2" max="2" width="3" style="53" customWidth="1"/>
    <col min="3" max="3" width="3.28515625" style="53" customWidth="1"/>
    <col min="4" max="4" width="9.140625" style="53"/>
    <col min="5" max="5" width="23.42578125" style="53" customWidth="1"/>
    <col min="6" max="6" width="9.5703125" style="53" customWidth="1"/>
    <col min="7" max="7" width="9.140625" style="53" customWidth="1"/>
    <col min="8" max="8" width="9.7109375" style="53" customWidth="1"/>
    <col min="9" max="11" width="9.140625" style="53"/>
    <col min="12" max="12" width="12.85546875" style="53" customWidth="1"/>
    <col min="13" max="13" width="9.42578125" style="53" customWidth="1"/>
    <col min="14" max="16384" width="9.140625" style="53"/>
  </cols>
  <sheetData>
    <row r="1" spans="2:12" ht="13.9" thickBot="1">
      <c r="B1" s="160"/>
    </row>
    <row r="2" spans="2:12" ht="4.5" customHeight="1">
      <c r="B2" s="56"/>
      <c r="C2" s="57"/>
      <c r="D2" s="57"/>
      <c r="E2" s="57"/>
      <c r="F2" s="57"/>
      <c r="G2" s="57"/>
      <c r="H2" s="57"/>
      <c r="I2" s="57"/>
      <c r="J2" s="57"/>
      <c r="K2" s="57"/>
      <c r="L2" s="58"/>
    </row>
    <row r="3" spans="2:12">
      <c r="B3" s="263" t="s">
        <v>14</v>
      </c>
      <c r="C3" s="264"/>
      <c r="D3" s="264"/>
      <c r="E3" s="264"/>
      <c r="F3" s="264"/>
      <c r="G3" s="264"/>
      <c r="H3" s="264"/>
      <c r="I3" s="264"/>
      <c r="J3" s="264"/>
      <c r="K3" s="264"/>
      <c r="L3" s="265"/>
    </row>
    <row r="4" spans="2:12">
      <c r="B4" s="263"/>
      <c r="C4" s="264"/>
      <c r="D4" s="264"/>
      <c r="E4" s="264"/>
      <c r="F4" s="264"/>
      <c r="G4" s="264"/>
      <c r="H4" s="264"/>
      <c r="I4" s="264"/>
      <c r="J4" s="264"/>
      <c r="K4" s="264"/>
      <c r="L4" s="265"/>
    </row>
    <row r="5" spans="2:12" ht="7.9" customHeight="1">
      <c r="B5" s="189"/>
      <c r="C5" s="161" t="s">
        <v>15</v>
      </c>
      <c r="D5" s="190"/>
      <c r="E5" s="190"/>
      <c r="F5" s="190"/>
      <c r="G5" s="190"/>
      <c r="H5" s="190"/>
      <c r="I5" s="190"/>
      <c r="J5" s="190"/>
      <c r="K5" s="59" t="s">
        <v>16</v>
      </c>
      <c r="L5" s="60">
        <v>45015</v>
      </c>
    </row>
    <row r="6" spans="2:12" ht="22.9" customHeight="1" thickBot="1">
      <c r="B6" s="189"/>
      <c r="C6" s="190"/>
      <c r="D6" s="190"/>
      <c r="E6" s="190"/>
      <c r="F6" s="190"/>
      <c r="G6" s="190"/>
      <c r="H6" s="190"/>
      <c r="I6" s="190"/>
      <c r="J6" s="190"/>
      <c r="K6" s="190"/>
      <c r="L6" s="191"/>
    </row>
    <row r="7" spans="2:12" ht="14.45" customHeight="1" thickBot="1">
      <c r="B7" s="189"/>
      <c r="C7" s="275" t="s">
        <v>17</v>
      </c>
      <c r="D7" s="276"/>
      <c r="E7" s="277"/>
      <c r="F7" s="278"/>
      <c r="G7" s="279"/>
      <c r="H7" s="279"/>
      <c r="I7" s="279"/>
      <c r="J7" s="279"/>
      <c r="K7" s="280"/>
      <c r="L7" s="227"/>
    </row>
    <row r="8" spans="2:12" ht="6" customHeight="1" thickBot="1">
      <c r="B8" s="189"/>
      <c r="C8" s="190"/>
      <c r="D8" s="190"/>
      <c r="E8" s="190"/>
      <c r="F8" s="190"/>
      <c r="G8" s="190"/>
      <c r="H8" s="190"/>
      <c r="I8" s="190"/>
      <c r="J8" s="190"/>
      <c r="K8" s="190"/>
      <c r="L8" s="191"/>
    </row>
    <row r="9" spans="2:12" ht="14.45" thickBot="1">
      <c r="B9" s="228"/>
      <c r="C9" s="266" t="s">
        <v>18</v>
      </c>
      <c r="D9" s="267"/>
      <c r="E9" s="268"/>
      <c r="F9" s="269"/>
      <c r="G9" s="270"/>
      <c r="H9" s="270"/>
      <c r="I9" s="270"/>
      <c r="J9" s="270"/>
      <c r="K9" s="271"/>
      <c r="L9" s="227" t="str">
        <f>IF(F9="", "", VLOOKUP(F9,Vlookup!A2:B180,2,FALSE))</f>
        <v/>
      </c>
    </row>
    <row r="10" spans="2:12" ht="4.5" customHeight="1" thickBot="1">
      <c r="B10" s="228"/>
      <c r="C10" s="229"/>
      <c r="D10" s="229"/>
      <c r="E10" s="229"/>
      <c r="F10" s="229"/>
      <c r="G10" s="229"/>
      <c r="H10" s="229"/>
      <c r="I10" s="229"/>
      <c r="J10" s="229"/>
      <c r="K10" s="229"/>
      <c r="L10" s="230"/>
    </row>
    <row r="11" spans="2:12" ht="14.45" thickBot="1">
      <c r="B11" s="228"/>
      <c r="C11" s="266" t="s">
        <v>19</v>
      </c>
      <c r="D11" s="267"/>
      <c r="E11" s="268"/>
      <c r="F11" s="272"/>
      <c r="G11" s="273"/>
      <c r="H11" s="273"/>
      <c r="I11" s="273"/>
      <c r="J11" s="273"/>
      <c r="K11" s="274"/>
      <c r="L11" s="227" t="str">
        <f>IF(F11="","",VLOOKUP(F11,Vlookup!D2:E3624,2,FALSE))</f>
        <v/>
      </c>
    </row>
    <row r="12" spans="2:12" ht="5.25" customHeight="1">
      <c r="B12" s="228"/>
      <c r="C12" s="229"/>
      <c r="D12" s="229"/>
      <c r="E12" s="229"/>
      <c r="F12" s="229"/>
      <c r="G12" s="229"/>
      <c r="H12" s="229"/>
      <c r="I12" s="229"/>
      <c r="J12" s="229"/>
      <c r="K12" s="229"/>
      <c r="L12" s="230"/>
    </row>
    <row r="13" spans="2:12" ht="4.5" customHeight="1">
      <c r="B13" s="228"/>
      <c r="C13" s="231"/>
      <c r="D13" s="231"/>
      <c r="E13" s="231"/>
      <c r="F13" s="231"/>
      <c r="G13" s="231"/>
      <c r="H13" s="231"/>
      <c r="I13" s="231"/>
      <c r="J13" s="231"/>
      <c r="K13" s="231"/>
      <c r="L13" s="232"/>
    </row>
    <row r="14" spans="2:12" ht="6" customHeight="1" thickBot="1">
      <c r="B14" s="228"/>
      <c r="C14" s="163"/>
      <c r="D14" s="163"/>
      <c r="E14" s="163"/>
      <c r="F14" s="163"/>
      <c r="G14" s="163"/>
      <c r="H14" s="229"/>
      <c r="I14" s="229"/>
      <c r="J14" s="229"/>
      <c r="K14" s="229"/>
      <c r="L14" s="230"/>
    </row>
    <row r="15" spans="2:12" ht="15" customHeight="1">
      <c r="B15" s="228"/>
      <c r="C15" s="233"/>
      <c r="D15" s="283" t="s">
        <v>20</v>
      </c>
      <c r="E15" s="283"/>
      <c r="F15" s="283"/>
      <c r="G15" s="283"/>
      <c r="H15" s="164" t="s">
        <v>21</v>
      </c>
      <c r="I15" s="284"/>
      <c r="J15" s="284"/>
      <c r="K15" s="284"/>
      <c r="L15" s="285"/>
    </row>
    <row r="16" spans="2:12" ht="13.9">
      <c r="B16" s="228"/>
      <c r="C16" s="233"/>
      <c r="D16" s="283"/>
      <c r="E16" s="283"/>
      <c r="F16" s="283"/>
      <c r="G16" s="283"/>
      <c r="H16" s="165" t="s">
        <v>22</v>
      </c>
      <c r="I16" s="286"/>
      <c r="J16" s="287"/>
      <c r="K16" s="287"/>
      <c r="L16" s="288"/>
    </row>
    <row r="17" spans="2:12" ht="14.45" thickBot="1">
      <c r="B17" s="228"/>
      <c r="C17" s="229"/>
      <c r="D17" s="229"/>
      <c r="E17" s="229"/>
      <c r="F17" s="229"/>
      <c r="G17" s="229"/>
      <c r="H17" s="234"/>
      <c r="I17" s="292"/>
      <c r="J17" s="292"/>
      <c r="K17" s="292"/>
      <c r="L17" s="293"/>
    </row>
    <row r="18" spans="2:12" ht="14.45" thickBot="1">
      <c r="B18" s="228"/>
      <c r="C18" s="289" t="s">
        <v>23</v>
      </c>
      <c r="D18" s="290"/>
      <c r="E18" s="291"/>
      <c r="F18" s="235"/>
      <c r="G18" s="229"/>
      <c r="H18" s="165" t="s">
        <v>24</v>
      </c>
      <c r="I18" s="286"/>
      <c r="J18" s="287"/>
      <c r="K18" s="287"/>
      <c r="L18" s="288"/>
    </row>
    <row r="19" spans="2:12" ht="33" customHeight="1" thickBot="1">
      <c r="B19" s="228"/>
      <c r="C19" s="289" t="s">
        <v>25</v>
      </c>
      <c r="D19" s="290"/>
      <c r="E19" s="291"/>
      <c r="F19" s="236">
        <f>COUNTA(E22:E61)</f>
        <v>0</v>
      </c>
      <c r="G19" s="237"/>
      <c r="H19" s="217" t="s">
        <v>26</v>
      </c>
      <c r="I19" s="294"/>
      <c r="J19" s="294"/>
      <c r="K19" s="294"/>
      <c r="L19" s="295"/>
    </row>
    <row r="20" spans="2:12" ht="76.5" customHeight="1" thickBot="1">
      <c r="B20" s="281" t="s">
        <v>27</v>
      </c>
      <c r="C20" s="282"/>
      <c r="D20" s="282"/>
      <c r="E20" s="282"/>
      <c r="F20" s="282"/>
      <c r="G20" s="282"/>
      <c r="H20" s="282"/>
      <c r="I20" s="282"/>
      <c r="J20" s="282"/>
      <c r="K20" s="282"/>
      <c r="L20" s="193" t="s">
        <v>28</v>
      </c>
    </row>
    <row r="21" spans="2:12" ht="87" thickBot="1">
      <c r="B21" s="61" t="s">
        <v>29</v>
      </c>
      <c r="C21" s="61" t="s">
        <v>30</v>
      </c>
      <c r="D21" s="62" t="s">
        <v>31</v>
      </c>
      <c r="E21" s="63" t="s">
        <v>32</v>
      </c>
      <c r="F21" s="62" t="s">
        <v>33</v>
      </c>
      <c r="G21" s="63" t="s">
        <v>34</v>
      </c>
      <c r="H21" s="63" t="s">
        <v>35</v>
      </c>
      <c r="I21" s="63" t="s">
        <v>36</v>
      </c>
      <c r="J21" s="63" t="s">
        <v>37</v>
      </c>
      <c r="K21" s="63" t="s">
        <v>38</v>
      </c>
      <c r="L21" s="63" t="s">
        <v>39</v>
      </c>
    </row>
    <row r="22" spans="2:12">
      <c r="B22" s="64"/>
      <c r="C22" s="65">
        <v>1</v>
      </c>
      <c r="D22" s="66"/>
      <c r="E22" s="66"/>
      <c r="F22" s="67"/>
      <c r="G22" s="66"/>
      <c r="H22" s="66"/>
      <c r="I22" s="66"/>
      <c r="J22" s="66"/>
      <c r="K22" s="66"/>
      <c r="L22" s="68"/>
    </row>
    <row r="23" spans="2:12">
      <c r="B23" s="70"/>
      <c r="C23" s="71">
        <v>2</v>
      </c>
      <c r="D23" s="72"/>
      <c r="E23" s="72"/>
      <c r="F23" s="73"/>
      <c r="G23" s="72"/>
      <c r="H23" s="72"/>
      <c r="I23" s="72"/>
      <c r="J23" s="72"/>
      <c r="K23" s="72"/>
      <c r="L23" s="74"/>
    </row>
    <row r="24" spans="2:12">
      <c r="B24" s="70"/>
      <c r="C24" s="71">
        <v>3</v>
      </c>
      <c r="D24" s="72"/>
      <c r="E24" s="72"/>
      <c r="F24" s="73"/>
      <c r="G24" s="72"/>
      <c r="H24" s="72"/>
      <c r="I24" s="72"/>
      <c r="J24" s="72"/>
      <c r="K24" s="72"/>
      <c r="L24" s="74"/>
    </row>
    <row r="25" spans="2:12">
      <c r="B25" s="70"/>
      <c r="C25" s="71">
        <v>4</v>
      </c>
      <c r="D25" s="72"/>
      <c r="E25" s="72"/>
      <c r="F25" s="73"/>
      <c r="G25" s="72"/>
      <c r="H25" s="72"/>
      <c r="I25" s="72"/>
      <c r="J25" s="72"/>
      <c r="K25" s="72"/>
      <c r="L25" s="74"/>
    </row>
    <row r="26" spans="2:12" ht="13.9" thickBot="1">
      <c r="B26" s="75"/>
      <c r="C26" s="76">
        <v>5</v>
      </c>
      <c r="D26" s="77"/>
      <c r="E26" s="77"/>
      <c r="F26" s="78"/>
      <c r="G26" s="77"/>
      <c r="H26" s="77"/>
      <c r="I26" s="77"/>
      <c r="J26" s="77"/>
      <c r="K26" s="77"/>
      <c r="L26" s="79"/>
    </row>
    <row r="27" spans="2:12">
      <c r="B27" s="64"/>
      <c r="C27" s="65">
        <v>6</v>
      </c>
      <c r="D27" s="66"/>
      <c r="E27" s="66"/>
      <c r="F27" s="67"/>
      <c r="G27" s="66"/>
      <c r="H27" s="66"/>
      <c r="I27" s="66"/>
      <c r="J27" s="66"/>
      <c r="K27" s="66"/>
      <c r="L27" s="68"/>
    </row>
    <row r="28" spans="2:12">
      <c r="B28" s="70"/>
      <c r="C28" s="71">
        <v>7</v>
      </c>
      <c r="D28" s="72"/>
      <c r="E28" s="72"/>
      <c r="F28" s="73"/>
      <c r="G28" s="72"/>
      <c r="H28" s="72"/>
      <c r="I28" s="72"/>
      <c r="J28" s="72"/>
      <c r="K28" s="72"/>
      <c r="L28" s="74"/>
    </row>
    <row r="29" spans="2:12">
      <c r="B29" s="70"/>
      <c r="C29" s="71">
        <v>8</v>
      </c>
      <c r="D29" s="72"/>
      <c r="E29" s="72"/>
      <c r="F29" s="73"/>
      <c r="G29" s="72"/>
      <c r="H29" s="72"/>
      <c r="I29" s="72"/>
      <c r="J29" s="72"/>
      <c r="K29" s="72"/>
      <c r="L29" s="74"/>
    </row>
    <row r="30" spans="2:12">
      <c r="B30" s="70"/>
      <c r="C30" s="71">
        <v>9</v>
      </c>
      <c r="D30" s="72"/>
      <c r="E30" s="72"/>
      <c r="F30" s="73"/>
      <c r="G30" s="72"/>
      <c r="H30" s="72"/>
      <c r="I30" s="72"/>
      <c r="J30" s="72"/>
      <c r="K30" s="72"/>
      <c r="L30" s="74"/>
    </row>
    <row r="31" spans="2:12" ht="13.9" thickBot="1">
      <c r="B31" s="75"/>
      <c r="C31" s="76">
        <v>10</v>
      </c>
      <c r="D31" s="77"/>
      <c r="E31" s="77"/>
      <c r="F31" s="78"/>
      <c r="G31" s="77"/>
      <c r="H31" s="77"/>
      <c r="I31" s="77"/>
      <c r="J31" s="77"/>
      <c r="K31" s="77"/>
      <c r="L31" s="79"/>
    </row>
    <row r="32" spans="2:12">
      <c r="B32" s="64"/>
      <c r="C32" s="65">
        <v>11</v>
      </c>
      <c r="D32" s="66"/>
      <c r="E32" s="66"/>
      <c r="F32" s="80"/>
      <c r="G32" s="66"/>
      <c r="H32" s="66"/>
      <c r="I32" s="66"/>
      <c r="J32" s="66"/>
      <c r="K32" s="66"/>
      <c r="L32" s="68"/>
    </row>
    <row r="33" spans="2:12">
      <c r="B33" s="70"/>
      <c r="C33" s="71">
        <v>12</v>
      </c>
      <c r="D33" s="72"/>
      <c r="E33" s="72"/>
      <c r="F33" s="73"/>
      <c r="G33" s="72"/>
      <c r="H33" s="72"/>
      <c r="I33" s="72"/>
      <c r="J33" s="72"/>
      <c r="K33" s="72"/>
      <c r="L33" s="74"/>
    </row>
    <row r="34" spans="2:12">
      <c r="B34" s="70"/>
      <c r="C34" s="71">
        <v>13</v>
      </c>
      <c r="D34" s="72"/>
      <c r="E34" s="72"/>
      <c r="F34" s="73"/>
      <c r="G34" s="72"/>
      <c r="H34" s="72"/>
      <c r="I34" s="72"/>
      <c r="J34" s="72"/>
      <c r="K34" s="72"/>
      <c r="L34" s="74"/>
    </row>
    <row r="35" spans="2:12">
      <c r="B35" s="70"/>
      <c r="C35" s="71">
        <v>14</v>
      </c>
      <c r="D35" s="72"/>
      <c r="E35" s="72"/>
      <c r="F35" s="73"/>
      <c r="G35" s="72"/>
      <c r="H35" s="72"/>
      <c r="I35" s="72"/>
      <c r="J35" s="72"/>
      <c r="K35" s="72"/>
      <c r="L35" s="74"/>
    </row>
    <row r="36" spans="2:12" ht="13.9" thickBot="1">
      <c r="B36" s="75"/>
      <c r="C36" s="76">
        <v>15</v>
      </c>
      <c r="D36" s="77"/>
      <c r="E36" s="77"/>
      <c r="F36" s="78"/>
      <c r="G36" s="77"/>
      <c r="H36" s="77"/>
      <c r="I36" s="77"/>
      <c r="J36" s="77"/>
      <c r="K36" s="77"/>
      <c r="L36" s="79"/>
    </row>
    <row r="37" spans="2:12">
      <c r="B37" s="64"/>
      <c r="C37" s="65">
        <v>16</v>
      </c>
      <c r="D37" s="66"/>
      <c r="E37" s="66"/>
      <c r="F37" s="67"/>
      <c r="G37" s="66"/>
      <c r="H37" s="66"/>
      <c r="I37" s="66"/>
      <c r="J37" s="66"/>
      <c r="K37" s="66"/>
      <c r="L37" s="68"/>
    </row>
    <row r="38" spans="2:12">
      <c r="B38" s="70"/>
      <c r="C38" s="71">
        <v>17</v>
      </c>
      <c r="D38" s="72"/>
      <c r="E38" s="72"/>
      <c r="F38" s="73"/>
      <c r="G38" s="72"/>
      <c r="H38" s="72"/>
      <c r="I38" s="72"/>
      <c r="J38" s="72"/>
      <c r="K38" s="72"/>
      <c r="L38" s="74"/>
    </row>
    <row r="39" spans="2:12">
      <c r="B39" s="70"/>
      <c r="C39" s="71">
        <v>18</v>
      </c>
      <c r="D39" s="72"/>
      <c r="E39" s="72"/>
      <c r="F39" s="73"/>
      <c r="G39" s="72"/>
      <c r="H39" s="72"/>
      <c r="I39" s="72"/>
      <c r="J39" s="72"/>
      <c r="K39" s="72"/>
      <c r="L39" s="74"/>
    </row>
    <row r="40" spans="2:12">
      <c r="B40" s="70"/>
      <c r="C40" s="71">
        <v>19</v>
      </c>
      <c r="D40" s="72"/>
      <c r="E40" s="72"/>
      <c r="F40" s="73"/>
      <c r="G40" s="72"/>
      <c r="H40" s="72"/>
      <c r="I40" s="72"/>
      <c r="J40" s="72"/>
      <c r="K40" s="72"/>
      <c r="L40" s="74"/>
    </row>
    <row r="41" spans="2:12" ht="13.9" thickBot="1">
      <c r="B41" s="75"/>
      <c r="C41" s="76">
        <v>20</v>
      </c>
      <c r="D41" s="77"/>
      <c r="E41" s="77"/>
      <c r="F41" s="78"/>
      <c r="G41" s="77"/>
      <c r="H41" s="77"/>
      <c r="I41" s="77"/>
      <c r="J41" s="77"/>
      <c r="K41" s="77"/>
      <c r="L41" s="79"/>
    </row>
    <row r="42" spans="2:12">
      <c r="B42" s="64"/>
      <c r="C42" s="65">
        <v>21</v>
      </c>
      <c r="D42" s="66"/>
      <c r="E42" s="66"/>
      <c r="F42" s="67"/>
      <c r="G42" s="66"/>
      <c r="H42" s="66"/>
      <c r="I42" s="66"/>
      <c r="J42" s="66"/>
      <c r="K42" s="66"/>
      <c r="L42" s="68"/>
    </row>
    <row r="43" spans="2:12">
      <c r="B43" s="70"/>
      <c r="C43" s="71">
        <v>22</v>
      </c>
      <c r="D43" s="72"/>
      <c r="E43" s="72"/>
      <c r="F43" s="73"/>
      <c r="G43" s="72"/>
      <c r="H43" s="72"/>
      <c r="I43" s="72"/>
      <c r="J43" s="72"/>
      <c r="K43" s="72"/>
      <c r="L43" s="74"/>
    </row>
    <row r="44" spans="2:12">
      <c r="B44" s="70"/>
      <c r="C44" s="71">
        <v>23</v>
      </c>
      <c r="D44" s="72"/>
      <c r="E44" s="72"/>
      <c r="F44" s="73"/>
      <c r="G44" s="72"/>
      <c r="H44" s="72"/>
      <c r="I44" s="72"/>
      <c r="J44" s="72"/>
      <c r="K44" s="72"/>
      <c r="L44" s="74"/>
    </row>
    <row r="45" spans="2:12">
      <c r="B45" s="70"/>
      <c r="C45" s="71">
        <v>24</v>
      </c>
      <c r="D45" s="72"/>
      <c r="E45" s="72"/>
      <c r="F45" s="73"/>
      <c r="G45" s="72"/>
      <c r="H45" s="72"/>
      <c r="I45" s="72"/>
      <c r="J45" s="72"/>
      <c r="K45" s="72"/>
      <c r="L45" s="74"/>
    </row>
    <row r="46" spans="2:12" ht="13.9" thickBot="1">
      <c r="B46" s="81"/>
      <c r="C46" s="82">
        <v>25</v>
      </c>
      <c r="D46" s="83"/>
      <c r="E46" s="83"/>
      <c r="F46" s="84"/>
      <c r="G46" s="83"/>
      <c r="H46" s="83"/>
      <c r="I46" s="83"/>
      <c r="J46" s="83"/>
      <c r="K46" s="83"/>
      <c r="L46" s="85"/>
    </row>
    <row r="47" spans="2:12">
      <c r="B47" s="64"/>
      <c r="C47" s="65">
        <v>26</v>
      </c>
      <c r="D47" s="66"/>
      <c r="E47" s="66"/>
      <c r="F47" s="67"/>
      <c r="G47" s="66"/>
      <c r="H47" s="66"/>
      <c r="I47" s="66"/>
      <c r="J47" s="66"/>
      <c r="K47" s="66"/>
      <c r="L47" s="68"/>
    </row>
    <row r="48" spans="2:12">
      <c r="B48" s="70"/>
      <c r="C48" s="71">
        <v>27</v>
      </c>
      <c r="D48" s="72"/>
      <c r="E48" s="72"/>
      <c r="F48" s="73"/>
      <c r="G48" s="72"/>
      <c r="H48" s="72"/>
      <c r="I48" s="72"/>
      <c r="J48" s="72"/>
      <c r="K48" s="72"/>
      <c r="L48" s="74"/>
    </row>
    <row r="49" spans="2:12">
      <c r="B49" s="70"/>
      <c r="C49" s="71">
        <v>28</v>
      </c>
      <c r="D49" s="72"/>
      <c r="E49" s="72"/>
      <c r="F49" s="73"/>
      <c r="G49" s="72"/>
      <c r="H49" s="72"/>
      <c r="I49" s="72"/>
      <c r="J49" s="72"/>
      <c r="K49" s="72"/>
      <c r="L49" s="74"/>
    </row>
    <row r="50" spans="2:12">
      <c r="B50" s="70"/>
      <c r="C50" s="71">
        <v>29</v>
      </c>
      <c r="D50" s="72"/>
      <c r="E50" s="72"/>
      <c r="F50" s="73"/>
      <c r="G50" s="72"/>
      <c r="H50" s="72"/>
      <c r="I50" s="72"/>
      <c r="J50" s="72"/>
      <c r="K50" s="72"/>
      <c r="L50" s="74"/>
    </row>
    <row r="51" spans="2:12" ht="13.9" thickBot="1">
      <c r="B51" s="75"/>
      <c r="C51" s="76">
        <v>30</v>
      </c>
      <c r="D51" s="77"/>
      <c r="E51" s="77"/>
      <c r="F51" s="78"/>
      <c r="G51" s="77"/>
      <c r="H51" s="77"/>
      <c r="I51" s="77"/>
      <c r="J51" s="77"/>
      <c r="K51" s="77"/>
      <c r="L51" s="79"/>
    </row>
    <row r="52" spans="2:12">
      <c r="B52" s="86"/>
      <c r="C52" s="87">
        <v>31</v>
      </c>
      <c r="D52" s="88"/>
      <c r="E52" s="88"/>
      <c r="F52" s="89"/>
      <c r="G52" s="88"/>
      <c r="H52" s="88"/>
      <c r="I52" s="88"/>
      <c r="J52" s="88"/>
      <c r="K52" s="88"/>
      <c r="L52" s="90"/>
    </row>
    <row r="53" spans="2:12">
      <c r="B53" s="70"/>
      <c r="C53" s="71">
        <v>32</v>
      </c>
      <c r="D53" s="72"/>
      <c r="E53" s="72"/>
      <c r="F53" s="73"/>
      <c r="G53" s="72"/>
      <c r="H53" s="72"/>
      <c r="I53" s="72"/>
      <c r="J53" s="72"/>
      <c r="K53" s="72"/>
      <c r="L53" s="74"/>
    </row>
    <row r="54" spans="2:12">
      <c r="B54" s="70"/>
      <c r="C54" s="71">
        <v>33</v>
      </c>
      <c r="D54" s="72"/>
      <c r="E54" s="72"/>
      <c r="F54" s="73"/>
      <c r="G54" s="72"/>
      <c r="H54" s="72"/>
      <c r="I54" s="72"/>
      <c r="J54" s="72"/>
      <c r="K54" s="72"/>
      <c r="L54" s="74"/>
    </row>
    <row r="55" spans="2:12">
      <c r="B55" s="70"/>
      <c r="C55" s="71">
        <v>34</v>
      </c>
      <c r="D55" s="72"/>
      <c r="E55" s="72"/>
      <c r="F55" s="73"/>
      <c r="G55" s="72"/>
      <c r="H55" s="72"/>
      <c r="I55" s="72"/>
      <c r="J55" s="72"/>
      <c r="K55" s="72"/>
      <c r="L55" s="74"/>
    </row>
    <row r="56" spans="2:12" ht="13.9" thickBot="1">
      <c r="B56" s="75"/>
      <c r="C56" s="76">
        <v>35</v>
      </c>
      <c r="D56" s="77"/>
      <c r="E56" s="77"/>
      <c r="F56" s="78"/>
      <c r="G56" s="77"/>
      <c r="H56" s="77"/>
      <c r="I56" s="77"/>
      <c r="J56" s="77"/>
      <c r="K56" s="77"/>
      <c r="L56" s="79"/>
    </row>
    <row r="57" spans="2:12">
      <c r="B57" s="64"/>
      <c r="C57" s="65">
        <v>36</v>
      </c>
      <c r="D57" s="66"/>
      <c r="E57" s="66"/>
      <c r="F57" s="67"/>
      <c r="G57" s="66"/>
      <c r="H57" s="66"/>
      <c r="I57" s="66"/>
      <c r="J57" s="66"/>
      <c r="K57" s="66"/>
      <c r="L57" s="68"/>
    </row>
    <row r="58" spans="2:12">
      <c r="B58" s="70"/>
      <c r="C58" s="71">
        <v>37</v>
      </c>
      <c r="D58" s="72"/>
      <c r="E58" s="72"/>
      <c r="F58" s="73"/>
      <c r="G58" s="72"/>
      <c r="H58" s="72"/>
      <c r="I58" s="72"/>
      <c r="J58" s="72"/>
      <c r="K58" s="72"/>
      <c r="L58" s="74"/>
    </row>
    <row r="59" spans="2:12">
      <c r="B59" s="70"/>
      <c r="C59" s="71">
        <v>38</v>
      </c>
      <c r="D59" s="72"/>
      <c r="E59" s="72"/>
      <c r="F59" s="73"/>
      <c r="G59" s="72"/>
      <c r="H59" s="72"/>
      <c r="I59" s="72"/>
      <c r="J59" s="72"/>
      <c r="K59" s="72"/>
      <c r="L59" s="74"/>
    </row>
    <row r="60" spans="2:12">
      <c r="B60" s="70"/>
      <c r="C60" s="71">
        <v>39</v>
      </c>
      <c r="D60" s="72"/>
      <c r="E60" s="72"/>
      <c r="F60" s="73"/>
      <c r="G60" s="72"/>
      <c r="H60" s="72"/>
      <c r="I60" s="72"/>
      <c r="J60" s="72"/>
      <c r="K60" s="72"/>
      <c r="L60" s="74"/>
    </row>
    <row r="61" spans="2:12" ht="13.9" thickBot="1">
      <c r="B61" s="75"/>
      <c r="C61" s="76">
        <v>40</v>
      </c>
      <c r="D61" s="77"/>
      <c r="E61" s="77"/>
      <c r="F61" s="78"/>
      <c r="G61" s="77"/>
      <c r="H61" s="77"/>
      <c r="I61" s="77"/>
      <c r="J61" s="77"/>
      <c r="K61" s="77"/>
      <c r="L61" s="79"/>
    </row>
  </sheetData>
  <sheetProtection sheet="1" selectLockedCells="1"/>
  <mergeCells count="16">
    <mergeCell ref="B20:K20"/>
    <mergeCell ref="D15:G16"/>
    <mergeCell ref="I15:L15"/>
    <mergeCell ref="I16:L16"/>
    <mergeCell ref="C18:E18"/>
    <mergeCell ref="I17:L17"/>
    <mergeCell ref="I18:L18"/>
    <mergeCell ref="C19:E19"/>
    <mergeCell ref="I19:L19"/>
    <mergeCell ref="B3:L4"/>
    <mergeCell ref="C9:E9"/>
    <mergeCell ref="C11:E11"/>
    <mergeCell ref="F9:K9"/>
    <mergeCell ref="F11:K11"/>
    <mergeCell ref="C7:E7"/>
    <mergeCell ref="F7:K7"/>
  </mergeCells>
  <conditionalFormatting sqref="L20">
    <cfRule type="containsText" dxfId="116" priority="19" stopIfTrue="1" operator="containsText" text="Click here to confirm">
      <formula>NOT(ISERROR(SEARCH("Click here to confirm",L20)))</formula>
    </cfRule>
    <cfRule type="containsText" dxfId="115" priority="20" stopIfTrue="1" operator="containsText" text="Complete the dropdown to confirm">
      <formula>NOT(ISERROR(SEARCH("Complete the dropdown to confirm",L20)))</formula>
    </cfRule>
  </conditionalFormatting>
  <dataValidations xWindow="1210" yWindow="257" count="7">
    <dataValidation type="list" allowBlank="1" showInputMessage="1" showErrorMessage="1" sqref="F9:K9" xr:uid="{00000000-0002-0000-0100-000000000000}">
      <formula1>ADH</formula1>
    </dataValidation>
    <dataValidation type="list" allowBlank="1" showInputMessage="1" showErrorMessage="1" sqref="K22:K61" xr:uid="{00000000-0002-0000-0100-000001000000}">
      <formula1>Disability</formula1>
    </dataValidation>
    <dataValidation type="list" allowBlank="1" showInputMessage="1" showErrorMessage="1" sqref="J22:J61" xr:uid="{00000000-0002-0000-0100-000002000000}">
      <formula1>Ethnicity</formula1>
    </dataValidation>
    <dataValidation type="list" allowBlank="1" showInputMessage="1" showErrorMessage="1" sqref="I22:I61" xr:uid="{00000000-0002-0000-0100-000003000000}">
      <formula1>"Male, Female, Non-binary, Other, Prefers not to say"</formula1>
    </dataValidation>
    <dataValidation type="list" allowBlank="1" showInputMessage="1" showErrorMessage="1" sqref="L20" xr:uid="{00000000-0002-0000-0100-000004000000}">
      <formula1>"Click here to confirm, I confirm"</formula1>
    </dataValidation>
    <dataValidation type="list" allowBlank="1" showInputMessage="1" showErrorMessage="1" sqref="F11:K11" xr:uid="{00000000-0002-0000-0100-000005000000}">
      <formula1>INDIRECT(SUBSTITUTE(SUBSTITUTE(SUBSTITUTE(F9," ",""),"-",""),"'",""))</formula1>
    </dataValidation>
    <dataValidation type="list" allowBlank="1" showInputMessage="1" showErrorMessage="1" sqref="L13" xr:uid="{00000000-0002-0000-0100-000006000000}">
      <formula1>"Yes, No"</formula1>
    </dataValidation>
  </dataValidations>
  <hyperlinks>
    <hyperlink ref="B20" r:id="rId1" display="http://www.youthscotland.org.uk/privacy/" xr:uid="{00000000-0004-0000-0100-000000000000}"/>
  </hyperlinks>
  <pageMargins left="0.7" right="0.7" top="0.75" bottom="0.75" header="0.3" footer="0.3"/>
  <pageSetup paperSize="9" scale="83" orientation="portrait" r:id="rId2"/>
  <extLst>
    <ext xmlns:x14="http://schemas.microsoft.com/office/spreadsheetml/2009/9/main" uri="{CCE6A557-97BC-4b89-ADB6-D9C93CAAB3DF}">
      <x14:dataValidations xmlns:xm="http://schemas.microsoft.com/office/excel/2006/main" xWindow="1210" yWindow="257" count="1">
        <x14:dataValidation type="list" allowBlank="1" showInputMessage="1" showErrorMessage="1" xr:uid="{00000000-0002-0000-0100-000007000000}">
          <x14:formula1>
            <xm:f>'Data for dropdown'!$A$20:$A$51</xm:f>
          </x14:formula1>
          <xm:sqref>F7:K7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K113"/>
  <sheetViews>
    <sheetView topLeftCell="CX29" zoomScaleNormal="100" workbookViewId="0">
      <selection activeCell="CX29" sqref="CX29"/>
    </sheetView>
  </sheetViews>
  <sheetFormatPr defaultColWidth="11" defaultRowHeight="13.15"/>
  <cols>
    <col min="1" max="16384" width="11" style="3"/>
  </cols>
  <sheetData>
    <row r="1" spans="1:115" ht="14.45">
      <c r="A1" s="9" t="s">
        <v>40</v>
      </c>
      <c r="B1" s="9" t="s">
        <v>41</v>
      </c>
      <c r="C1" s="3" t="s">
        <v>42</v>
      </c>
      <c r="D1" s="5"/>
      <c r="E1" s="238" t="s">
        <v>43</v>
      </c>
      <c r="F1" s="52" t="s">
        <v>44</v>
      </c>
      <c r="G1" s="185" t="s">
        <v>45</v>
      </c>
      <c r="H1" s="186" t="s">
        <v>46</v>
      </c>
      <c r="I1" s="185" t="s">
        <v>47</v>
      </c>
      <c r="J1" s="186" t="s">
        <v>48</v>
      </c>
      <c r="K1" s="185" t="s">
        <v>49</v>
      </c>
      <c r="L1" s="186" t="s">
        <v>50</v>
      </c>
      <c r="M1" s="185" t="s">
        <v>51</v>
      </c>
      <c r="N1" s="186" t="s">
        <v>52</v>
      </c>
      <c r="O1" s="185" t="s">
        <v>53</v>
      </c>
      <c r="P1" s="186" t="s">
        <v>54</v>
      </c>
      <c r="Q1" s="185" t="s">
        <v>55</v>
      </c>
      <c r="R1" s="186" t="s">
        <v>56</v>
      </c>
      <c r="S1" s="185" t="s">
        <v>57</v>
      </c>
      <c r="T1" s="186" t="s">
        <v>58</v>
      </c>
      <c r="U1" s="186" t="s">
        <v>59</v>
      </c>
      <c r="V1" s="185" t="s">
        <v>60</v>
      </c>
      <c r="W1" s="186" t="s">
        <v>61</v>
      </c>
      <c r="X1" s="185" t="s">
        <v>62</v>
      </c>
      <c r="Y1" s="186" t="s">
        <v>63</v>
      </c>
      <c r="Z1" s="185" t="s">
        <v>64</v>
      </c>
      <c r="AA1" s="186" t="s">
        <v>65</v>
      </c>
      <c r="AB1" s="185" t="s">
        <v>66</v>
      </c>
      <c r="AC1" s="186" t="s">
        <v>67</v>
      </c>
      <c r="AD1" s="185" t="s">
        <v>68</v>
      </c>
      <c r="AE1" s="186" t="s">
        <v>69</v>
      </c>
      <c r="AF1" s="185" t="s">
        <v>70</v>
      </c>
      <c r="AG1" s="186" t="s">
        <v>71</v>
      </c>
      <c r="AH1" s="185" t="s">
        <v>72</v>
      </c>
      <c r="AI1" s="186" t="s">
        <v>73</v>
      </c>
      <c r="AJ1" s="185" t="s">
        <v>74</v>
      </c>
      <c r="AK1" s="186" t="s">
        <v>75</v>
      </c>
      <c r="AL1" s="185" t="s">
        <v>76</v>
      </c>
      <c r="AM1" s="186" t="s">
        <v>77</v>
      </c>
      <c r="AN1" s="185" t="s">
        <v>78</v>
      </c>
      <c r="AO1" s="186" t="s">
        <v>79</v>
      </c>
      <c r="AP1" s="185" t="s">
        <v>80</v>
      </c>
      <c r="AQ1" s="186" t="s">
        <v>81</v>
      </c>
      <c r="AR1" s="185" t="s">
        <v>82</v>
      </c>
      <c r="AS1" s="186" t="s">
        <v>83</v>
      </c>
      <c r="AT1" s="185" t="s">
        <v>84</v>
      </c>
      <c r="AU1" s="186" t="s">
        <v>85</v>
      </c>
      <c r="AV1" s="185" t="s">
        <v>86</v>
      </c>
      <c r="AW1" s="186" t="s">
        <v>87</v>
      </c>
      <c r="AX1" s="185" t="s">
        <v>88</v>
      </c>
      <c r="AY1" s="186" t="s">
        <v>89</v>
      </c>
      <c r="AZ1" s="239" t="s">
        <v>90</v>
      </c>
      <c r="BA1" s="185" t="s">
        <v>91</v>
      </c>
      <c r="BB1" s="186" t="s">
        <v>92</v>
      </c>
      <c r="BC1" s="185" t="s">
        <v>93</v>
      </c>
      <c r="BD1" s="186" t="s">
        <v>94</v>
      </c>
      <c r="BE1" s="185" t="s">
        <v>95</v>
      </c>
      <c r="BF1" s="186" t="s">
        <v>96</v>
      </c>
      <c r="BG1" s="185" t="s">
        <v>97</v>
      </c>
      <c r="BH1" s="186" t="s">
        <v>98</v>
      </c>
      <c r="BI1" s="185" t="s">
        <v>99</v>
      </c>
      <c r="BJ1" s="186" t="s">
        <v>100</v>
      </c>
      <c r="BK1" s="185" t="s">
        <v>101</v>
      </c>
      <c r="BL1" s="186" t="s">
        <v>102</v>
      </c>
      <c r="BM1" s="185" t="s">
        <v>103</v>
      </c>
      <c r="BN1" s="186" t="s">
        <v>104</v>
      </c>
      <c r="BO1" s="185" t="s">
        <v>105</v>
      </c>
      <c r="BP1" s="186" t="s">
        <v>106</v>
      </c>
      <c r="BQ1" s="185" t="s">
        <v>107</v>
      </c>
      <c r="BR1" s="186" t="s">
        <v>108</v>
      </c>
      <c r="BS1" s="185" t="s">
        <v>109</v>
      </c>
      <c r="BT1" s="186" t="s">
        <v>110</v>
      </c>
      <c r="BU1" s="185" t="s">
        <v>111</v>
      </c>
      <c r="BV1" s="186" t="s">
        <v>112</v>
      </c>
      <c r="BW1" s="185" t="s">
        <v>113</v>
      </c>
      <c r="BX1" s="186" t="s">
        <v>114</v>
      </c>
      <c r="BY1" s="185" t="s">
        <v>115</v>
      </c>
      <c r="BZ1" s="186" t="s">
        <v>116</v>
      </c>
      <c r="CA1" s="185" t="s">
        <v>117</v>
      </c>
      <c r="CB1" s="186" t="s">
        <v>118</v>
      </c>
      <c r="CC1" s="185" t="s">
        <v>119</v>
      </c>
      <c r="CD1" s="186" t="s">
        <v>120</v>
      </c>
      <c r="CE1" s="185" t="s">
        <v>121</v>
      </c>
      <c r="CF1" s="206" t="s">
        <v>122</v>
      </c>
      <c r="CG1" s="204" t="s">
        <v>123</v>
      </c>
      <c r="CH1" s="203" t="s">
        <v>124</v>
      </c>
      <c r="CI1" s="209" t="s">
        <v>125</v>
      </c>
      <c r="CJ1" s="205" t="s">
        <v>126</v>
      </c>
      <c r="CK1" s="205" t="s">
        <v>127</v>
      </c>
      <c r="CL1" s="3" t="s">
        <v>128</v>
      </c>
      <c r="CM1" s="3" t="s">
        <v>129</v>
      </c>
      <c r="CN1" s="3" t="s">
        <v>130</v>
      </c>
      <c r="CO1" s="3" t="s">
        <v>131</v>
      </c>
      <c r="CP1" s="3" t="s">
        <v>132</v>
      </c>
      <c r="CQ1" s="3" t="s">
        <v>133</v>
      </c>
      <c r="CR1" s="3" t="s">
        <v>134</v>
      </c>
      <c r="CS1" s="3" t="s">
        <v>135</v>
      </c>
      <c r="CT1" s="3" t="s">
        <v>136</v>
      </c>
      <c r="CU1" s="3" t="s">
        <v>137</v>
      </c>
      <c r="CV1" s="3" t="s">
        <v>138</v>
      </c>
      <c r="CW1" s="3" t="s">
        <v>139</v>
      </c>
      <c r="CX1" s="3" t="s">
        <v>140</v>
      </c>
      <c r="CY1" s="3" t="s">
        <v>141</v>
      </c>
      <c r="CZ1" s="3" t="s">
        <v>142</v>
      </c>
      <c r="DA1" s="3" t="s">
        <v>143</v>
      </c>
      <c r="DB1" s="3" t="s">
        <v>144</v>
      </c>
      <c r="DC1" s="3" t="s">
        <v>145</v>
      </c>
      <c r="DD1" s="3" t="s">
        <v>146</v>
      </c>
      <c r="DE1" s="3" t="s">
        <v>147</v>
      </c>
      <c r="DF1" s="3" t="s">
        <v>148</v>
      </c>
      <c r="DG1" s="3" t="s">
        <v>149</v>
      </c>
      <c r="DH1" s="3" t="s">
        <v>150</v>
      </c>
      <c r="DI1" s="3" t="s">
        <v>151</v>
      </c>
      <c r="DJ1" s="3" t="s">
        <v>152</v>
      </c>
      <c r="DK1" s="3" t="s">
        <v>153</v>
      </c>
    </row>
    <row r="2" spans="1:115" ht="14.45">
      <c r="A2" s="9" t="s">
        <v>154</v>
      </c>
      <c r="B2" s="11" t="s">
        <v>155</v>
      </c>
      <c r="C2" s="238" t="s">
        <v>43</v>
      </c>
      <c r="D2" s="238"/>
      <c r="E2" s="238" t="s">
        <v>43</v>
      </c>
      <c r="F2" s="52" t="s">
        <v>44</v>
      </c>
      <c r="G2" s="185" t="s">
        <v>45</v>
      </c>
      <c r="H2" s="186" t="s">
        <v>46</v>
      </c>
      <c r="I2" s="185" t="s">
        <v>47</v>
      </c>
      <c r="J2" s="186" t="s">
        <v>48</v>
      </c>
      <c r="K2" s="185" t="s">
        <v>49</v>
      </c>
      <c r="L2" s="186" t="s">
        <v>50</v>
      </c>
      <c r="M2" s="185" t="s">
        <v>51</v>
      </c>
      <c r="N2" s="186" t="s">
        <v>52</v>
      </c>
      <c r="O2" s="185" t="s">
        <v>53</v>
      </c>
      <c r="P2" s="186" t="s">
        <v>54</v>
      </c>
      <c r="Q2" s="185" t="s">
        <v>55</v>
      </c>
      <c r="R2" s="186" t="s">
        <v>56</v>
      </c>
      <c r="S2" s="185" t="s">
        <v>57</v>
      </c>
      <c r="T2" s="186" t="s">
        <v>58</v>
      </c>
      <c r="U2" s="186" t="s">
        <v>59</v>
      </c>
      <c r="V2" s="185" t="s">
        <v>60</v>
      </c>
      <c r="W2" s="186" t="s">
        <v>61</v>
      </c>
      <c r="X2" s="185" t="s">
        <v>62</v>
      </c>
      <c r="Y2" s="186" t="s">
        <v>63</v>
      </c>
      <c r="Z2" s="185" t="s">
        <v>64</v>
      </c>
      <c r="AA2" s="186" t="s">
        <v>65</v>
      </c>
      <c r="AB2" s="185" t="s">
        <v>66</v>
      </c>
      <c r="AC2" s="186" t="s">
        <v>67</v>
      </c>
      <c r="AD2" s="185" t="s">
        <v>68</v>
      </c>
      <c r="AE2" s="186" t="s">
        <v>69</v>
      </c>
      <c r="AF2" s="185" t="s">
        <v>70</v>
      </c>
      <c r="AG2" s="186" t="s">
        <v>71</v>
      </c>
      <c r="AH2" s="185" t="s">
        <v>72</v>
      </c>
      <c r="AI2" s="186" t="s">
        <v>73</v>
      </c>
      <c r="AJ2" s="185" t="s">
        <v>74</v>
      </c>
      <c r="AK2" s="186" t="s">
        <v>75</v>
      </c>
      <c r="AL2" s="185" t="s">
        <v>76</v>
      </c>
      <c r="AM2" s="186" t="s">
        <v>77</v>
      </c>
      <c r="AN2" s="185" t="s">
        <v>78</v>
      </c>
      <c r="AO2" s="186" t="s">
        <v>79</v>
      </c>
      <c r="AP2" s="185" t="s">
        <v>80</v>
      </c>
      <c r="AQ2" s="186" t="s">
        <v>81</v>
      </c>
      <c r="AR2" s="185" t="s">
        <v>82</v>
      </c>
      <c r="AS2" s="186" t="s">
        <v>83</v>
      </c>
      <c r="AT2" s="185" t="s">
        <v>84</v>
      </c>
      <c r="AU2" s="186" t="s">
        <v>85</v>
      </c>
      <c r="AV2" s="185" t="s">
        <v>86</v>
      </c>
      <c r="AW2" s="186" t="s">
        <v>87</v>
      </c>
      <c r="AX2" s="185" t="s">
        <v>88</v>
      </c>
      <c r="AY2" s="186" t="s">
        <v>89</v>
      </c>
      <c r="AZ2" s="239" t="s">
        <v>90</v>
      </c>
      <c r="BA2" s="185" t="s">
        <v>91</v>
      </c>
      <c r="BB2" s="186" t="s">
        <v>92</v>
      </c>
      <c r="BC2" s="185" t="s">
        <v>93</v>
      </c>
      <c r="BD2" s="186" t="s">
        <v>94</v>
      </c>
      <c r="BE2" s="185" t="s">
        <v>95</v>
      </c>
      <c r="BF2" s="186" t="s">
        <v>96</v>
      </c>
      <c r="BG2" s="185" t="s">
        <v>97</v>
      </c>
      <c r="BH2" s="186" t="s">
        <v>98</v>
      </c>
      <c r="BI2" s="185" t="s">
        <v>99</v>
      </c>
      <c r="BJ2" s="186" t="s">
        <v>100</v>
      </c>
      <c r="BK2" s="185" t="s">
        <v>101</v>
      </c>
      <c r="BL2" s="186" t="s">
        <v>102</v>
      </c>
      <c r="BM2" s="185" t="s">
        <v>103</v>
      </c>
      <c r="BN2" s="186" t="s">
        <v>104</v>
      </c>
      <c r="BO2" s="185" t="s">
        <v>105</v>
      </c>
      <c r="BP2" s="186" t="s">
        <v>106</v>
      </c>
      <c r="BQ2" s="185" t="s">
        <v>107</v>
      </c>
      <c r="BR2" s="186" t="s">
        <v>108</v>
      </c>
      <c r="BS2" s="185" t="s">
        <v>109</v>
      </c>
      <c r="BT2" s="186" t="s">
        <v>110</v>
      </c>
      <c r="BU2" s="185" t="s">
        <v>111</v>
      </c>
      <c r="BV2" s="186" t="s">
        <v>112</v>
      </c>
      <c r="BW2" s="185" t="s">
        <v>113</v>
      </c>
      <c r="BX2" s="186" t="s">
        <v>114</v>
      </c>
      <c r="BY2" s="185" t="s">
        <v>115</v>
      </c>
      <c r="BZ2" s="186" t="s">
        <v>116</v>
      </c>
      <c r="CA2" s="185" t="s">
        <v>117</v>
      </c>
      <c r="CB2" s="186" t="s">
        <v>118</v>
      </c>
      <c r="CC2" s="185" t="s">
        <v>119</v>
      </c>
      <c r="CD2" s="186" t="s">
        <v>120</v>
      </c>
      <c r="CE2" s="185" t="s">
        <v>121</v>
      </c>
      <c r="CF2" s="206" t="s">
        <v>122</v>
      </c>
      <c r="CG2" s="204" t="s">
        <v>123</v>
      </c>
      <c r="CH2" s="203" t="s">
        <v>124</v>
      </c>
      <c r="CI2" s="209" t="s">
        <v>125</v>
      </c>
      <c r="CJ2" s="205" t="s">
        <v>126</v>
      </c>
      <c r="CK2" s="205" t="s">
        <v>127</v>
      </c>
      <c r="CL2" s="3" t="s">
        <v>128</v>
      </c>
      <c r="CM2" s="3" t="s">
        <v>129</v>
      </c>
      <c r="CN2" s="3" t="s">
        <v>130</v>
      </c>
      <c r="CO2" s="3" t="s">
        <v>131</v>
      </c>
      <c r="CP2" s="3" t="s">
        <v>132</v>
      </c>
      <c r="CQ2" s="3" t="s">
        <v>133</v>
      </c>
      <c r="CR2" s="3" t="s">
        <v>134</v>
      </c>
      <c r="CS2" s="3" t="s">
        <v>135</v>
      </c>
      <c r="CT2" s="3" t="s">
        <v>136</v>
      </c>
      <c r="CU2" s="3" t="s">
        <v>137</v>
      </c>
      <c r="CV2" s="3" t="s">
        <v>138</v>
      </c>
      <c r="CW2" s="3" t="s">
        <v>139</v>
      </c>
      <c r="CX2" s="3" t="s">
        <v>140</v>
      </c>
      <c r="CY2" s="3" t="s">
        <v>141</v>
      </c>
      <c r="CZ2" s="3" t="s">
        <v>142</v>
      </c>
      <c r="DA2" s="3" t="s">
        <v>143</v>
      </c>
      <c r="DB2" s="3" t="s">
        <v>144</v>
      </c>
      <c r="DC2" s="3" t="s">
        <v>145</v>
      </c>
      <c r="DD2" s="3" t="s">
        <v>146</v>
      </c>
      <c r="DE2" s="3" t="s">
        <v>147</v>
      </c>
      <c r="DF2" s="3" t="s">
        <v>148</v>
      </c>
      <c r="DG2" s="3" t="s">
        <v>149</v>
      </c>
      <c r="DH2" s="3" t="s">
        <v>150</v>
      </c>
      <c r="DI2" s="3" t="s">
        <v>151</v>
      </c>
      <c r="DJ2" s="3" t="s">
        <v>152</v>
      </c>
      <c r="DK2" s="3" t="s">
        <v>153</v>
      </c>
    </row>
    <row r="3" spans="1:115" ht="14.45">
      <c r="A3" s="9" t="s">
        <v>156</v>
      </c>
      <c r="B3" s="9" t="s">
        <v>157</v>
      </c>
      <c r="C3" s="52" t="s">
        <v>44</v>
      </c>
      <c r="D3" s="52"/>
      <c r="E3" s="238" t="s">
        <v>158</v>
      </c>
      <c r="F3" s="52" t="s">
        <v>159</v>
      </c>
      <c r="G3" s="238" t="s">
        <v>160</v>
      </c>
      <c r="H3" s="52"/>
      <c r="I3" s="238"/>
      <c r="J3" s="52" t="s">
        <v>161</v>
      </c>
      <c r="K3" s="238"/>
      <c r="L3" s="52"/>
      <c r="M3" s="238"/>
      <c r="N3" s="52"/>
      <c r="O3" s="238"/>
      <c r="P3" s="52" t="s">
        <v>162</v>
      </c>
      <c r="Q3" s="5" t="s">
        <v>163</v>
      </c>
      <c r="R3" s="5"/>
      <c r="S3" s="3" t="s">
        <v>164</v>
      </c>
      <c r="U3" s="5"/>
      <c r="V3" s="5" t="s">
        <v>165</v>
      </c>
      <c r="W3" s="5"/>
      <c r="X3" s="5"/>
      <c r="Y3" s="5"/>
      <c r="Z3" s="5" t="s">
        <v>166</v>
      </c>
      <c r="AA3" s="5"/>
      <c r="AB3" s="5" t="s">
        <v>167</v>
      </c>
      <c r="AC3" s="5" t="s">
        <v>168</v>
      </c>
      <c r="AD3" s="5" t="s">
        <v>169</v>
      </c>
      <c r="AE3" s="5"/>
      <c r="AF3" s="5" t="s">
        <v>170</v>
      </c>
      <c r="AG3" s="5"/>
      <c r="AH3" s="5"/>
      <c r="AI3" s="5" t="s">
        <v>171</v>
      </c>
      <c r="AJ3" s="5"/>
      <c r="AK3" s="5"/>
      <c r="AL3" s="5" t="s">
        <v>172</v>
      </c>
      <c r="AM3" s="5"/>
      <c r="AN3" s="5"/>
      <c r="AO3" s="5"/>
      <c r="AP3" s="5"/>
      <c r="AQ3" s="5"/>
      <c r="AR3" s="5"/>
      <c r="AS3" s="5"/>
      <c r="AT3" s="5"/>
      <c r="AU3" s="5" t="s">
        <v>173</v>
      </c>
      <c r="AV3" s="5"/>
      <c r="AW3" s="5" t="s">
        <v>174</v>
      </c>
      <c r="AX3" s="5"/>
      <c r="AY3" s="5"/>
      <c r="AZ3" s="5"/>
      <c r="BA3" s="5"/>
      <c r="BB3" s="5" t="s">
        <v>175</v>
      </c>
      <c r="BC3" s="5"/>
      <c r="BD3" s="5" t="s">
        <v>176</v>
      </c>
      <c r="BE3" s="5"/>
      <c r="BF3" s="5" t="s">
        <v>177</v>
      </c>
      <c r="BG3" s="5"/>
      <c r="BH3" s="5"/>
      <c r="BI3" s="5"/>
      <c r="BJ3" s="5" t="s">
        <v>178</v>
      </c>
      <c r="BM3" s="3" t="s">
        <v>179</v>
      </c>
      <c r="BN3" s="3" t="s">
        <v>180</v>
      </c>
      <c r="BO3" s="3" t="s">
        <v>181</v>
      </c>
      <c r="BR3" s="3" t="s">
        <v>182</v>
      </c>
      <c r="BZ3" s="3" t="s">
        <v>183</v>
      </c>
      <c r="CB3" s="3" t="s">
        <v>184</v>
      </c>
      <c r="CF3" s="3" t="s">
        <v>185</v>
      </c>
      <c r="CG3" s="3" t="s">
        <v>186</v>
      </c>
      <c r="CH3" s="3" t="s">
        <v>187</v>
      </c>
      <c r="CP3" s="3" t="s">
        <v>188</v>
      </c>
      <c r="CX3" s="3" t="s">
        <v>189</v>
      </c>
      <c r="CY3" s="3" t="s">
        <v>190</v>
      </c>
      <c r="DD3" s="3" t="s">
        <v>191</v>
      </c>
      <c r="DF3" s="3" t="s">
        <v>192</v>
      </c>
      <c r="DG3" s="3" t="s">
        <v>193</v>
      </c>
      <c r="DI3" s="3" t="s">
        <v>194</v>
      </c>
      <c r="DJ3" s="3" t="s">
        <v>195</v>
      </c>
      <c r="DK3" s="3" t="s">
        <v>196</v>
      </c>
    </row>
    <row r="4" spans="1:115" ht="14.45">
      <c r="A4" s="9" t="s">
        <v>197</v>
      </c>
      <c r="B4" s="9" t="s">
        <v>198</v>
      </c>
      <c r="C4" s="185" t="s">
        <v>45</v>
      </c>
      <c r="D4" s="238"/>
      <c r="E4" s="238" t="s">
        <v>199</v>
      </c>
      <c r="F4" s="238" t="s">
        <v>200</v>
      </c>
      <c r="G4" s="213" t="s">
        <v>201</v>
      </c>
      <c r="I4" s="238"/>
      <c r="K4" s="213"/>
      <c r="M4" s="238"/>
      <c r="O4" s="213"/>
      <c r="P4" s="238" t="s">
        <v>202</v>
      </c>
      <c r="Q4" s="3" t="s">
        <v>203</v>
      </c>
      <c r="R4" s="212"/>
      <c r="S4" s="3" t="s">
        <v>204</v>
      </c>
      <c r="V4" s="3" t="s">
        <v>205</v>
      </c>
      <c r="Z4" s="185" t="s">
        <v>206</v>
      </c>
      <c r="AA4" s="212"/>
      <c r="AC4" s="3" t="s">
        <v>207</v>
      </c>
      <c r="AD4" s="3" t="s">
        <v>208</v>
      </c>
      <c r="AI4" s="3" t="s">
        <v>209</v>
      </c>
      <c r="AJ4" s="185"/>
      <c r="AK4" s="185"/>
      <c r="AL4" s="3" t="s">
        <v>210</v>
      </c>
      <c r="AM4" s="212"/>
      <c r="AN4" s="185"/>
      <c r="AP4" s="212"/>
      <c r="AQ4" s="185"/>
      <c r="AS4" s="213"/>
      <c r="AU4" s="185" t="s">
        <v>211</v>
      </c>
      <c r="AW4" s="212" t="s">
        <v>212</v>
      </c>
      <c r="AY4" s="185"/>
      <c r="BB4" s="213" t="s">
        <v>213</v>
      </c>
      <c r="BC4" s="185"/>
      <c r="BE4" s="185"/>
      <c r="BF4" s="213" t="s">
        <v>214</v>
      </c>
      <c r="BH4" s="212"/>
      <c r="BJ4" s="185" t="s">
        <v>215</v>
      </c>
      <c r="BK4" s="212"/>
      <c r="BM4" s="185"/>
      <c r="BN4" s="3" t="s">
        <v>216</v>
      </c>
      <c r="BP4" s="212"/>
      <c r="BQ4" s="185"/>
      <c r="BR4" s="3" t="s">
        <v>217</v>
      </c>
      <c r="BS4" s="185"/>
      <c r="BT4" s="213"/>
      <c r="BV4" s="212"/>
      <c r="BW4" s="185"/>
      <c r="BY4" s="185"/>
      <c r="BZ4" s="185" t="s">
        <v>218</v>
      </c>
      <c r="CA4" s="185"/>
      <c r="CB4" s="212" t="s">
        <v>219</v>
      </c>
      <c r="CC4" s="185"/>
      <c r="CD4" s="185"/>
      <c r="CE4" s="185"/>
      <c r="CG4" s="3" t="s">
        <v>220</v>
      </c>
      <c r="CH4" s="3" t="s">
        <v>221</v>
      </c>
      <c r="CP4" s="3" t="s">
        <v>222</v>
      </c>
      <c r="CX4" s="3" t="s">
        <v>223</v>
      </c>
      <c r="DD4" s="3" t="s">
        <v>224</v>
      </c>
      <c r="DF4" s="3" t="s">
        <v>225</v>
      </c>
      <c r="DG4" s="3" t="s">
        <v>226</v>
      </c>
      <c r="DI4" s="3" t="s">
        <v>227</v>
      </c>
      <c r="DJ4" s="3" t="s">
        <v>228</v>
      </c>
      <c r="DK4" s="3" t="s">
        <v>229</v>
      </c>
    </row>
    <row r="5" spans="1:115" ht="14.45">
      <c r="A5" s="9" t="s">
        <v>230</v>
      </c>
      <c r="B5" s="9" t="s">
        <v>231</v>
      </c>
      <c r="C5" s="186" t="s">
        <v>46</v>
      </c>
      <c r="D5" s="52"/>
      <c r="E5" s="213" t="s">
        <v>232</v>
      </c>
      <c r="F5" s="52"/>
      <c r="G5" s="213" t="s">
        <v>233</v>
      </c>
      <c r="I5" s="52"/>
      <c r="K5" s="213"/>
      <c r="M5" s="52"/>
      <c r="O5" s="213"/>
      <c r="P5" s="52" t="s">
        <v>234</v>
      </c>
      <c r="R5" s="213"/>
      <c r="Z5" s="186" t="s">
        <v>235</v>
      </c>
      <c r="AA5" s="213"/>
      <c r="AD5" s="3" t="s">
        <v>236</v>
      </c>
      <c r="AK5" s="186"/>
      <c r="AL5" s="3" t="s">
        <v>237</v>
      </c>
      <c r="AM5" s="212"/>
      <c r="AN5" s="186"/>
      <c r="AP5" s="213"/>
      <c r="AQ5" s="186"/>
      <c r="AS5" s="212"/>
      <c r="AU5" s="186" t="s">
        <v>238</v>
      </c>
      <c r="AW5" s="213" t="s">
        <v>239</v>
      </c>
      <c r="AY5" s="186"/>
      <c r="BB5" s="213" t="s">
        <v>240</v>
      </c>
      <c r="BC5" s="186"/>
      <c r="BE5" s="186"/>
      <c r="BF5" s="213" t="s">
        <v>241</v>
      </c>
      <c r="BH5" s="213"/>
      <c r="BJ5" s="186" t="s">
        <v>242</v>
      </c>
      <c r="BK5" s="212"/>
      <c r="BM5" s="186"/>
      <c r="BN5" s="3" t="s">
        <v>243</v>
      </c>
      <c r="BP5" s="213"/>
      <c r="BQ5" s="186"/>
      <c r="BR5" s="3" t="s">
        <v>244</v>
      </c>
      <c r="BS5" s="186"/>
      <c r="BT5" s="212"/>
      <c r="BV5" s="213"/>
      <c r="BW5" s="186"/>
      <c r="BY5" s="186"/>
      <c r="BZ5" s="186" t="s">
        <v>245</v>
      </c>
      <c r="CA5" s="186"/>
      <c r="CB5" s="212" t="s">
        <v>246</v>
      </c>
      <c r="CC5" s="186"/>
      <c r="CD5" s="186"/>
      <c r="CE5" s="186"/>
      <c r="CG5" s="3" t="s">
        <v>247</v>
      </c>
      <c r="CH5" s="3" t="s">
        <v>248</v>
      </c>
      <c r="CP5" s="3" t="s">
        <v>249</v>
      </c>
      <c r="DD5" s="3" t="s">
        <v>250</v>
      </c>
      <c r="DF5" s="3" t="s">
        <v>251</v>
      </c>
      <c r="DG5" s="3" t="s">
        <v>252</v>
      </c>
      <c r="DI5" s="3" t="s">
        <v>253</v>
      </c>
      <c r="DJ5" s="3" t="s">
        <v>254</v>
      </c>
      <c r="DK5" s="3" t="s">
        <v>255</v>
      </c>
    </row>
    <row r="6" spans="1:115" ht="14.45">
      <c r="A6" s="9" t="s">
        <v>256</v>
      </c>
      <c r="B6" s="9" t="s">
        <v>257</v>
      </c>
      <c r="C6" s="185" t="s">
        <v>47</v>
      </c>
      <c r="D6" s="238"/>
      <c r="E6" s="213" t="s">
        <v>258</v>
      </c>
      <c r="G6" s="3" t="s">
        <v>259</v>
      </c>
      <c r="M6" s="238"/>
      <c r="O6" s="212"/>
      <c r="P6" s="238"/>
      <c r="R6" s="212"/>
      <c r="Z6" s="185" t="s">
        <v>260</v>
      </c>
      <c r="AA6" s="213"/>
      <c r="AK6" s="185"/>
      <c r="AL6" s="3" t="s">
        <v>261</v>
      </c>
      <c r="AM6" s="213"/>
      <c r="AN6" s="185"/>
      <c r="AP6" s="212"/>
      <c r="AQ6" s="185"/>
      <c r="AS6" s="212"/>
      <c r="AU6" s="185"/>
      <c r="AW6" s="213"/>
      <c r="AY6" s="185"/>
      <c r="BB6" s="212" t="s">
        <v>262</v>
      </c>
      <c r="BC6" s="185"/>
      <c r="BE6" s="185"/>
      <c r="BF6" s="213" t="s">
        <v>263</v>
      </c>
      <c r="BH6" s="212"/>
      <c r="BJ6" s="185" t="s">
        <v>264</v>
      </c>
      <c r="BK6" s="212"/>
      <c r="BM6" s="185"/>
      <c r="BN6" s="3" t="s">
        <v>265</v>
      </c>
      <c r="BP6" s="212"/>
      <c r="BQ6" s="185"/>
      <c r="BR6" s="3" t="s">
        <v>266</v>
      </c>
      <c r="BS6" s="185"/>
      <c r="BT6" s="213"/>
      <c r="BV6" s="212"/>
      <c r="BW6" s="185"/>
      <c r="BY6" s="185"/>
      <c r="BZ6" s="185" t="s">
        <v>267</v>
      </c>
      <c r="CA6" s="185"/>
      <c r="CB6" s="213" t="s">
        <v>268</v>
      </c>
      <c r="CC6" s="185"/>
      <c r="CD6" s="185"/>
      <c r="CE6" s="185"/>
      <c r="CG6" s="3" t="s">
        <v>269</v>
      </c>
      <c r="CH6" s="3" t="s">
        <v>270</v>
      </c>
      <c r="CP6" s="3" t="s">
        <v>271</v>
      </c>
      <c r="DD6" s="3" t="s">
        <v>272</v>
      </c>
      <c r="DG6" s="3" t="s">
        <v>273</v>
      </c>
      <c r="DI6" s="3" t="s">
        <v>274</v>
      </c>
      <c r="DJ6" s="3" t="s">
        <v>275</v>
      </c>
      <c r="DK6" s="3" t="s">
        <v>276</v>
      </c>
    </row>
    <row r="7" spans="1:115" ht="14.45">
      <c r="A7" s="9" t="s">
        <v>277</v>
      </c>
      <c r="B7" s="9" t="s">
        <v>278</v>
      </c>
      <c r="C7" s="186" t="s">
        <v>48</v>
      </c>
      <c r="D7" s="52"/>
      <c r="E7" s="213" t="s">
        <v>279</v>
      </c>
      <c r="O7" s="213"/>
      <c r="P7" s="52"/>
      <c r="R7" s="212"/>
      <c r="Z7" s="186" t="s">
        <v>280</v>
      </c>
      <c r="AA7" s="212"/>
      <c r="AK7" s="186"/>
      <c r="AL7" s="3" t="s">
        <v>281</v>
      </c>
      <c r="AM7" s="212"/>
      <c r="AP7" s="213"/>
      <c r="AQ7" s="186"/>
      <c r="AS7" s="212"/>
      <c r="AU7" s="186"/>
      <c r="AW7" s="212"/>
      <c r="AY7" s="186"/>
      <c r="BB7" s="212" t="s">
        <v>282</v>
      </c>
      <c r="BE7" s="186"/>
      <c r="BF7" s="3" t="s">
        <v>283</v>
      </c>
      <c r="BH7" s="213"/>
      <c r="BJ7" s="186" t="s">
        <v>284</v>
      </c>
      <c r="BK7" s="213"/>
      <c r="BM7" s="186"/>
      <c r="BN7" s="3" t="s">
        <v>285</v>
      </c>
      <c r="BP7" s="212"/>
      <c r="BR7" s="3" t="s">
        <v>286</v>
      </c>
      <c r="BV7" s="213"/>
      <c r="BW7" s="186"/>
      <c r="BY7" s="186"/>
      <c r="BZ7" s="186" t="s">
        <v>287</v>
      </c>
      <c r="CB7" s="213" t="s">
        <v>288</v>
      </c>
      <c r="CC7" s="186"/>
      <c r="CD7" s="186"/>
      <c r="CE7" s="186"/>
      <c r="CG7" s="3" t="s">
        <v>289</v>
      </c>
      <c r="CH7" s="3" t="s">
        <v>290</v>
      </c>
      <c r="CP7" s="3" t="s">
        <v>291</v>
      </c>
      <c r="DD7" s="3" t="s">
        <v>292</v>
      </c>
      <c r="DG7" s="3" t="s">
        <v>293</v>
      </c>
      <c r="DI7" s="3" t="s">
        <v>294</v>
      </c>
      <c r="DJ7" s="3" t="s">
        <v>295</v>
      </c>
      <c r="DK7" s="3" t="s">
        <v>296</v>
      </c>
    </row>
    <row r="8" spans="1:115" ht="14.45">
      <c r="A8" s="9" t="s">
        <v>297</v>
      </c>
      <c r="B8" s="9" t="s">
        <v>298</v>
      </c>
      <c r="C8" s="185" t="s">
        <v>49</v>
      </c>
      <c r="D8" s="238"/>
      <c r="E8" s="213" t="s">
        <v>299</v>
      </c>
      <c r="O8" s="213"/>
      <c r="Z8" s="185"/>
      <c r="AA8" s="213"/>
      <c r="AK8" s="185"/>
      <c r="AL8" s="3" t="s">
        <v>300</v>
      </c>
      <c r="AM8" s="213"/>
      <c r="AP8" s="213"/>
      <c r="AQ8" s="185"/>
      <c r="AS8" s="213"/>
      <c r="AY8" s="185"/>
      <c r="BB8" s="213" t="s">
        <v>301</v>
      </c>
      <c r="BE8" s="185"/>
      <c r="BF8" s="3" t="s">
        <v>302</v>
      </c>
      <c r="BH8" s="212"/>
      <c r="BJ8" s="185" t="s">
        <v>303</v>
      </c>
      <c r="BK8" s="212"/>
      <c r="BM8" s="212"/>
      <c r="BN8" s="3" t="s">
        <v>304</v>
      </c>
      <c r="BP8" s="213"/>
      <c r="BR8" s="3" t="s">
        <v>305</v>
      </c>
      <c r="BW8" s="185"/>
      <c r="BY8" s="185"/>
      <c r="BZ8" s="185"/>
      <c r="CB8" s="212" t="s">
        <v>306</v>
      </c>
      <c r="CD8" s="185"/>
      <c r="CE8" s="185"/>
      <c r="CG8" s="3" t="s">
        <v>307</v>
      </c>
      <c r="CH8" s="3" t="s">
        <v>308</v>
      </c>
      <c r="DD8" s="3" t="s">
        <v>309</v>
      </c>
      <c r="DG8" s="3" t="s">
        <v>310</v>
      </c>
      <c r="DI8" s="3" t="s">
        <v>311</v>
      </c>
      <c r="DJ8" s="3" t="s">
        <v>312</v>
      </c>
      <c r="DK8" s="3" t="s">
        <v>313</v>
      </c>
    </row>
    <row r="9" spans="1:115" ht="14.45">
      <c r="A9" s="9" t="s">
        <v>314</v>
      </c>
      <c r="C9" s="186" t="s">
        <v>50</v>
      </c>
      <c r="D9" s="52"/>
      <c r="E9" s="213" t="s">
        <v>315</v>
      </c>
      <c r="O9" s="213"/>
      <c r="Z9" s="186"/>
      <c r="AA9" s="212"/>
      <c r="AK9" s="186"/>
      <c r="AL9" s="3" t="s">
        <v>316</v>
      </c>
      <c r="AM9" s="212"/>
      <c r="AP9" s="207"/>
      <c r="AQ9" s="186"/>
      <c r="AS9" s="212"/>
      <c r="AY9" s="238"/>
      <c r="BB9" s="212" t="s">
        <v>317</v>
      </c>
      <c r="BE9" s="186"/>
      <c r="BF9" s="3" t="s">
        <v>318</v>
      </c>
      <c r="BH9" s="213"/>
      <c r="BJ9" s="186" t="s">
        <v>319</v>
      </c>
      <c r="BK9" s="213"/>
      <c r="BM9" s="213"/>
      <c r="BR9" s="3" t="s">
        <v>320</v>
      </c>
      <c r="BW9" s="186"/>
      <c r="BY9" s="186"/>
      <c r="BZ9" s="186"/>
      <c r="CB9" s="213" t="s">
        <v>321</v>
      </c>
      <c r="CD9" s="186"/>
      <c r="CE9" s="186"/>
      <c r="CG9" s="3" t="s">
        <v>322</v>
      </c>
      <c r="CH9" s="3" t="s">
        <v>323</v>
      </c>
      <c r="DD9" s="3" t="s">
        <v>324</v>
      </c>
      <c r="DI9" s="3" t="s">
        <v>325</v>
      </c>
      <c r="DK9" s="3" t="s">
        <v>326</v>
      </c>
    </row>
    <row r="10" spans="1:115" ht="14.45">
      <c r="A10" s="9" t="s">
        <v>327</v>
      </c>
      <c r="C10" s="185" t="s">
        <v>51</v>
      </c>
      <c r="D10" s="238"/>
      <c r="E10" s="213" t="s">
        <v>328</v>
      </c>
      <c r="O10" s="212"/>
      <c r="Z10" s="185"/>
      <c r="AA10" s="212"/>
      <c r="AK10" s="185"/>
      <c r="AL10" s="3" t="s">
        <v>329</v>
      </c>
      <c r="AM10" s="212"/>
      <c r="AQ10" s="185"/>
      <c r="AS10" s="212"/>
      <c r="BB10" s="3" t="s">
        <v>330</v>
      </c>
      <c r="BE10" s="185"/>
      <c r="BH10" s="212"/>
      <c r="BJ10" s="185" t="s">
        <v>331</v>
      </c>
      <c r="BK10" s="212"/>
      <c r="BM10" s="212"/>
      <c r="BR10" s="3" t="s">
        <v>332</v>
      </c>
      <c r="BW10" s="185"/>
      <c r="BY10" s="185"/>
      <c r="BZ10" s="212"/>
      <c r="CB10" s="213" t="s">
        <v>333</v>
      </c>
      <c r="CD10" s="185"/>
      <c r="CE10" s="185"/>
      <c r="CG10" s="3" t="s">
        <v>334</v>
      </c>
      <c r="CH10" s="3" t="s">
        <v>335</v>
      </c>
      <c r="DD10" s="3" t="s">
        <v>336</v>
      </c>
      <c r="DK10" s="3" t="s">
        <v>337</v>
      </c>
    </row>
    <row r="11" spans="1:115" ht="14.45">
      <c r="A11" s="9" t="s">
        <v>338</v>
      </c>
      <c r="C11" s="186" t="s">
        <v>52</v>
      </c>
      <c r="D11" s="52"/>
      <c r="E11" s="213" t="s">
        <v>339</v>
      </c>
      <c r="O11" s="212"/>
      <c r="Z11" s="186"/>
      <c r="AA11" s="213"/>
      <c r="AK11" s="186"/>
      <c r="AL11" s="3" t="s">
        <v>340</v>
      </c>
      <c r="AM11" s="213"/>
      <c r="AQ11" s="186"/>
      <c r="AS11" s="212"/>
      <c r="BJ11" s="186" t="s">
        <v>341</v>
      </c>
      <c r="BK11" s="213"/>
      <c r="BM11" s="213"/>
      <c r="BR11" s="3" t="s">
        <v>342</v>
      </c>
      <c r="BW11" s="186"/>
      <c r="BZ11" s="212"/>
      <c r="CB11" s="213"/>
      <c r="CD11" s="186"/>
      <c r="CE11" s="186"/>
      <c r="CG11" s="3" t="s">
        <v>343</v>
      </c>
      <c r="CH11" s="3" t="s">
        <v>344</v>
      </c>
      <c r="DD11" s="3" t="s">
        <v>146</v>
      </c>
      <c r="DK11" s="3" t="s">
        <v>345</v>
      </c>
    </row>
    <row r="12" spans="1:115" ht="15.75" customHeight="1">
      <c r="A12" s="9" t="s">
        <v>346</v>
      </c>
      <c r="C12" s="185" t="s">
        <v>53</v>
      </c>
      <c r="D12" s="238"/>
      <c r="E12" s="212" t="s">
        <v>347</v>
      </c>
      <c r="O12" s="212"/>
      <c r="Z12" s="185"/>
      <c r="AA12" s="213"/>
      <c r="AK12" s="185"/>
      <c r="AL12" s="3" t="s">
        <v>348</v>
      </c>
      <c r="AM12" s="212"/>
      <c r="AQ12" s="185"/>
      <c r="AS12" s="212"/>
      <c r="BJ12" s="3" t="s">
        <v>349</v>
      </c>
      <c r="BK12" s="213"/>
      <c r="BZ12" s="212"/>
      <c r="CD12" s="212"/>
      <c r="CE12" s="185"/>
      <c r="CG12" s="3" t="s">
        <v>350</v>
      </c>
      <c r="CH12" s="3" t="s">
        <v>351</v>
      </c>
      <c r="DK12" s="3" t="s">
        <v>352</v>
      </c>
    </row>
    <row r="13" spans="1:115" ht="14.45">
      <c r="A13" s="9" t="s">
        <v>353</v>
      </c>
      <c r="C13" s="186" t="s">
        <v>54</v>
      </c>
      <c r="D13" s="52"/>
      <c r="E13" s="3" t="s">
        <v>354</v>
      </c>
      <c r="O13" s="213"/>
      <c r="Z13" s="186"/>
      <c r="AA13" s="212"/>
      <c r="AK13" s="186"/>
      <c r="AL13" s="3" t="s">
        <v>355</v>
      </c>
      <c r="AM13" s="213"/>
      <c r="AQ13" s="186"/>
      <c r="AS13" s="213"/>
      <c r="BJ13" s="3" t="s">
        <v>356</v>
      </c>
      <c r="BK13" s="213"/>
      <c r="CD13" s="212"/>
      <c r="CE13" s="186"/>
      <c r="CG13" s="3" t="s">
        <v>357</v>
      </c>
      <c r="CH13" s="3" t="s">
        <v>358</v>
      </c>
      <c r="DK13" s="3" t="s">
        <v>359</v>
      </c>
    </row>
    <row r="14" spans="1:115" ht="14.45">
      <c r="A14" s="9" t="s">
        <v>360</v>
      </c>
      <c r="C14" s="185" t="s">
        <v>55</v>
      </c>
      <c r="D14" s="5"/>
      <c r="E14" s="3" t="s">
        <v>361</v>
      </c>
      <c r="O14" s="207"/>
      <c r="Z14" s="185"/>
      <c r="AA14" s="213"/>
      <c r="AK14" s="185"/>
      <c r="AL14" s="3" t="s">
        <v>362</v>
      </c>
      <c r="AM14" s="212"/>
      <c r="AQ14" s="185"/>
      <c r="AS14" s="212"/>
      <c r="BJ14" s="3" t="s">
        <v>363</v>
      </c>
      <c r="BK14" s="212"/>
      <c r="CD14" s="212"/>
      <c r="CE14" s="185"/>
      <c r="CG14" s="3" t="s">
        <v>185</v>
      </c>
      <c r="DK14" s="3" t="s">
        <v>364</v>
      </c>
    </row>
    <row r="15" spans="1:115" ht="14.45">
      <c r="A15" s="9" t="s">
        <v>298</v>
      </c>
      <c r="C15" s="186" t="s">
        <v>56</v>
      </c>
      <c r="D15" s="5"/>
      <c r="AA15" s="212"/>
      <c r="AK15" s="186"/>
      <c r="AM15" s="212"/>
      <c r="AQ15" s="186"/>
      <c r="AS15" s="213"/>
      <c r="BJ15" s="3" t="s">
        <v>365</v>
      </c>
      <c r="CD15" s="213"/>
      <c r="CE15" s="186"/>
      <c r="DK15" s="3" t="s">
        <v>366</v>
      </c>
    </row>
    <row r="16" spans="1:115" ht="14.45">
      <c r="C16" s="185" t="s">
        <v>57</v>
      </c>
      <c r="AK16" s="185"/>
      <c r="AM16" s="212"/>
      <c r="AS16" s="213"/>
      <c r="BJ16" s="3" t="s">
        <v>367</v>
      </c>
      <c r="CD16" s="212"/>
      <c r="CE16" s="185"/>
      <c r="DK16" s="3" t="s">
        <v>368</v>
      </c>
    </row>
    <row r="17" spans="1:115" ht="14.45">
      <c r="C17" s="186" t="s">
        <v>58</v>
      </c>
      <c r="AM17" s="212"/>
      <c r="AS17" s="212"/>
      <c r="BJ17" s="3" t="s">
        <v>369</v>
      </c>
      <c r="CD17" s="212"/>
      <c r="CE17" s="186"/>
      <c r="DK17" s="3" t="s">
        <v>370</v>
      </c>
    </row>
    <row r="18" spans="1:115" ht="14.45">
      <c r="C18" s="185" t="s">
        <v>371</v>
      </c>
      <c r="D18" s="5"/>
      <c r="AS18" s="213"/>
      <c r="BJ18" s="3" t="s">
        <v>372</v>
      </c>
      <c r="CD18" s="213"/>
      <c r="CE18" s="185"/>
      <c r="DK18" s="3" t="s">
        <v>373</v>
      </c>
    </row>
    <row r="19" spans="1:115" ht="14.45">
      <c r="A19" s="3" t="s">
        <v>17</v>
      </c>
      <c r="C19" s="186" t="s">
        <v>59</v>
      </c>
      <c r="D19" s="5"/>
      <c r="AS19" s="212"/>
      <c r="CD19" s="212"/>
      <c r="CE19" s="186"/>
      <c r="DK19" s="3" t="s">
        <v>374</v>
      </c>
    </row>
    <row r="20" spans="1:115" ht="14.45">
      <c r="A20" s="3" t="s">
        <v>375</v>
      </c>
      <c r="C20" s="185" t="s">
        <v>60</v>
      </c>
      <c r="D20" s="5"/>
      <c r="AS20" s="213"/>
      <c r="CD20" s="213"/>
      <c r="CE20" s="185"/>
      <c r="DK20" s="3" t="s">
        <v>376</v>
      </c>
    </row>
    <row r="21" spans="1:115" ht="14.45">
      <c r="A21" s="3" t="s">
        <v>377</v>
      </c>
      <c r="C21" s="186" t="s">
        <v>61</v>
      </c>
      <c r="D21" s="5"/>
      <c r="AS21" s="213"/>
      <c r="CD21" s="213"/>
      <c r="CE21" s="186"/>
      <c r="DK21" s="3" t="s">
        <v>378</v>
      </c>
    </row>
    <row r="22" spans="1:115" ht="14.45">
      <c r="A22" s="3" t="s">
        <v>379</v>
      </c>
      <c r="C22" s="185" t="s">
        <v>62</v>
      </c>
      <c r="D22" s="5"/>
      <c r="AS22" s="213"/>
      <c r="CD22" s="213"/>
      <c r="CE22" s="185"/>
      <c r="DK22" s="3" t="s">
        <v>380</v>
      </c>
    </row>
    <row r="23" spans="1:115" ht="14.45">
      <c r="A23" s="3" t="s">
        <v>381</v>
      </c>
      <c r="C23" s="186" t="s">
        <v>63</v>
      </c>
      <c r="D23" s="5"/>
      <c r="CD23" s="212"/>
      <c r="CE23" s="186"/>
      <c r="DK23" s="3" t="s">
        <v>382</v>
      </c>
    </row>
    <row r="24" spans="1:115" ht="14.45">
      <c r="A24" s="3" t="s">
        <v>383</v>
      </c>
      <c r="C24" s="185" t="s">
        <v>64</v>
      </c>
      <c r="D24" s="5"/>
      <c r="CD24" s="212"/>
      <c r="CE24" s="185"/>
      <c r="DK24" s="3" t="s">
        <v>384</v>
      </c>
    </row>
    <row r="25" spans="1:115" ht="14.45">
      <c r="A25" s="3" t="s">
        <v>385</v>
      </c>
      <c r="C25" s="186" t="s">
        <v>65</v>
      </c>
      <c r="D25" s="5"/>
      <c r="CD25" s="212"/>
      <c r="CE25" s="186"/>
      <c r="DK25" s="3" t="s">
        <v>386</v>
      </c>
    </row>
    <row r="26" spans="1:115" ht="14.45">
      <c r="A26" s="3" t="s">
        <v>387</v>
      </c>
      <c r="C26" s="185" t="s">
        <v>66</v>
      </c>
      <c r="D26" s="5"/>
      <c r="CD26" s="212"/>
      <c r="CE26" s="185"/>
      <c r="DK26" s="3" t="s">
        <v>388</v>
      </c>
    </row>
    <row r="27" spans="1:115" ht="14.45">
      <c r="A27" s="3" t="s">
        <v>389</v>
      </c>
      <c r="C27" s="186" t="s">
        <v>67</v>
      </c>
      <c r="D27" s="5"/>
      <c r="CD27" s="212"/>
      <c r="CE27" s="186"/>
      <c r="DK27" s="3" t="s">
        <v>390</v>
      </c>
    </row>
    <row r="28" spans="1:115" ht="14.45">
      <c r="A28" s="3" t="s">
        <v>391</v>
      </c>
      <c r="C28" s="185" t="s">
        <v>68</v>
      </c>
      <c r="D28" s="5"/>
      <c r="CD28" s="212"/>
      <c r="CE28" s="185"/>
      <c r="DK28" s="3" t="s">
        <v>392</v>
      </c>
    </row>
    <row r="29" spans="1:115" ht="14.45">
      <c r="A29" s="3" t="s">
        <v>393</v>
      </c>
      <c r="C29" s="186" t="s">
        <v>69</v>
      </c>
      <c r="D29" s="5"/>
      <c r="CD29" s="212"/>
      <c r="CE29" s="186"/>
      <c r="DK29" s="3" t="s">
        <v>394</v>
      </c>
    </row>
    <row r="30" spans="1:115" ht="14.45">
      <c r="A30" s="3" t="s">
        <v>395</v>
      </c>
      <c r="C30" s="185" t="s">
        <v>70</v>
      </c>
      <c r="D30" s="5"/>
      <c r="CD30" s="212"/>
      <c r="CE30" s="185"/>
      <c r="DK30" s="3" t="s">
        <v>396</v>
      </c>
    </row>
    <row r="31" spans="1:115" ht="14.45">
      <c r="A31" s="3" t="s">
        <v>397</v>
      </c>
      <c r="C31" s="186" t="s">
        <v>71</v>
      </c>
      <c r="D31" s="5"/>
      <c r="CD31" s="213"/>
      <c r="CE31" s="186"/>
      <c r="DK31" s="3" t="s">
        <v>398</v>
      </c>
    </row>
    <row r="32" spans="1:115" ht="14.45">
      <c r="A32" s="3" t="s">
        <v>399</v>
      </c>
      <c r="C32" s="185" t="s">
        <v>72</v>
      </c>
      <c r="D32" s="5"/>
      <c r="CD32" s="213"/>
      <c r="CE32" s="185"/>
      <c r="DK32" s="3" t="s">
        <v>400</v>
      </c>
    </row>
    <row r="33" spans="1:115" ht="14.45">
      <c r="A33" s="3" t="s">
        <v>401</v>
      </c>
      <c r="C33" s="186" t="s">
        <v>73</v>
      </c>
      <c r="D33" s="5"/>
      <c r="CD33" s="213"/>
      <c r="CE33" s="186"/>
      <c r="DK33" s="3" t="s">
        <v>402</v>
      </c>
    </row>
    <row r="34" spans="1:115" ht="14.45">
      <c r="A34" s="3" t="s">
        <v>403</v>
      </c>
      <c r="C34" s="185" t="s">
        <v>74</v>
      </c>
      <c r="D34" s="5"/>
      <c r="CD34" s="213"/>
      <c r="CE34" s="186"/>
      <c r="DK34" s="3" t="s">
        <v>404</v>
      </c>
    </row>
    <row r="35" spans="1:115" ht="14.45">
      <c r="A35" s="3" t="s">
        <v>405</v>
      </c>
      <c r="C35" s="186" t="s">
        <v>75</v>
      </c>
      <c r="D35" s="5"/>
      <c r="CD35" s="212"/>
      <c r="CE35" s="185"/>
      <c r="DK35" s="3" t="s">
        <v>406</v>
      </c>
    </row>
    <row r="36" spans="1:115" ht="14.45">
      <c r="A36" s="3" t="s">
        <v>407</v>
      </c>
      <c r="C36" s="185" t="s">
        <v>76</v>
      </c>
      <c r="D36" s="5"/>
      <c r="CD36" s="213"/>
      <c r="CE36" s="186"/>
      <c r="DK36" s="3" t="s">
        <v>408</v>
      </c>
    </row>
    <row r="37" spans="1:115" ht="14.45">
      <c r="A37" s="3" t="s">
        <v>409</v>
      </c>
      <c r="C37" s="186" t="s">
        <v>77</v>
      </c>
      <c r="D37" s="5"/>
      <c r="CD37" s="207"/>
      <c r="CE37" s="185"/>
      <c r="DK37" s="3" t="s">
        <v>410</v>
      </c>
    </row>
    <row r="38" spans="1:115" ht="14.45">
      <c r="A38" s="3" t="s">
        <v>411</v>
      </c>
      <c r="C38" s="185" t="s">
        <v>78</v>
      </c>
      <c r="D38" s="5"/>
      <c r="CC38" s="207"/>
      <c r="CE38" s="238"/>
      <c r="DK38" s="3" t="s">
        <v>412</v>
      </c>
    </row>
    <row r="39" spans="1:115" ht="14.45">
      <c r="A39" s="3" t="s">
        <v>413</v>
      </c>
      <c r="C39" s="186" t="s">
        <v>79</v>
      </c>
      <c r="D39" s="5"/>
      <c r="CE39" s="52"/>
      <c r="DK39" s="3" t="s">
        <v>414</v>
      </c>
    </row>
    <row r="40" spans="1:115" ht="14.45">
      <c r="A40" s="3" t="s">
        <v>415</v>
      </c>
      <c r="C40" s="185" t="s">
        <v>80</v>
      </c>
      <c r="D40" s="5"/>
      <c r="CE40" s="185"/>
      <c r="DK40" s="3" t="s">
        <v>416</v>
      </c>
    </row>
    <row r="41" spans="1:115" ht="14.45">
      <c r="A41" s="3" t="s">
        <v>417</v>
      </c>
      <c r="C41" s="186" t="s">
        <v>81</v>
      </c>
      <c r="D41" s="5"/>
      <c r="DK41" s="3" t="s">
        <v>418</v>
      </c>
    </row>
    <row r="42" spans="1:115" ht="14.45">
      <c r="A42" s="3" t="s">
        <v>419</v>
      </c>
      <c r="C42" s="185" t="s">
        <v>82</v>
      </c>
      <c r="D42" s="5"/>
      <c r="DK42" s="3" t="s">
        <v>420</v>
      </c>
    </row>
    <row r="43" spans="1:115" ht="14.45">
      <c r="A43" s="3" t="s">
        <v>421</v>
      </c>
      <c r="C43" s="186" t="s">
        <v>83</v>
      </c>
      <c r="D43" s="5"/>
      <c r="DK43" s="3" t="s">
        <v>422</v>
      </c>
    </row>
    <row r="44" spans="1:115" ht="14.45">
      <c r="A44" s="3" t="s">
        <v>423</v>
      </c>
      <c r="C44" s="185" t="s">
        <v>84</v>
      </c>
      <c r="D44" s="5"/>
      <c r="DK44" s="3" t="s">
        <v>424</v>
      </c>
    </row>
    <row r="45" spans="1:115" ht="14.45">
      <c r="A45" s="3" t="s">
        <v>425</v>
      </c>
      <c r="C45" s="186" t="s">
        <v>85</v>
      </c>
      <c r="D45" s="5"/>
      <c r="DK45" s="3" t="s">
        <v>426</v>
      </c>
    </row>
    <row r="46" spans="1:115" ht="14.45">
      <c r="A46" s="3" t="s">
        <v>427</v>
      </c>
      <c r="C46" s="185" t="s">
        <v>86</v>
      </c>
      <c r="D46" s="5"/>
      <c r="DK46" s="3" t="s">
        <v>428</v>
      </c>
    </row>
    <row r="47" spans="1:115" ht="14.45">
      <c r="A47" s="3" t="s">
        <v>429</v>
      </c>
      <c r="C47" s="186" t="s">
        <v>87</v>
      </c>
      <c r="D47" s="5"/>
      <c r="DK47" s="3" t="s">
        <v>430</v>
      </c>
    </row>
    <row r="48" spans="1:115" ht="14.45">
      <c r="A48" s="3" t="s">
        <v>429</v>
      </c>
      <c r="C48" s="185" t="s">
        <v>88</v>
      </c>
      <c r="D48" s="5"/>
      <c r="DK48" s="3" t="s">
        <v>431</v>
      </c>
    </row>
    <row r="49" spans="1:115" ht="14.45">
      <c r="A49" s="3" t="s">
        <v>432</v>
      </c>
      <c r="C49" s="186" t="s">
        <v>89</v>
      </c>
      <c r="D49" s="5"/>
      <c r="DK49" s="3" t="s">
        <v>433</v>
      </c>
    </row>
    <row r="50" spans="1:115" ht="14.45">
      <c r="A50" s="3" t="s">
        <v>434</v>
      </c>
      <c r="C50" s="239" t="s">
        <v>90</v>
      </c>
      <c r="D50" s="5"/>
      <c r="DK50" s="3" t="s">
        <v>435</v>
      </c>
    </row>
    <row r="51" spans="1:115" ht="14.45">
      <c r="A51" s="3" t="s">
        <v>436</v>
      </c>
      <c r="C51" s="185" t="s">
        <v>91</v>
      </c>
      <c r="D51" s="5"/>
      <c r="DK51" s="3" t="s">
        <v>437</v>
      </c>
    </row>
    <row r="52" spans="1:115" ht="14.45">
      <c r="C52" s="186" t="s">
        <v>92</v>
      </c>
      <c r="D52" s="5"/>
      <c r="DK52" s="3" t="s">
        <v>438</v>
      </c>
    </row>
    <row r="53" spans="1:115" ht="14.45">
      <c r="C53" s="185" t="s">
        <v>93</v>
      </c>
      <c r="D53" s="5"/>
      <c r="DK53" s="3" t="s">
        <v>439</v>
      </c>
    </row>
    <row r="54" spans="1:115" ht="14.45">
      <c r="C54" s="186" t="s">
        <v>94</v>
      </c>
      <c r="D54" s="5"/>
      <c r="DK54" s="3" t="s">
        <v>440</v>
      </c>
    </row>
    <row r="55" spans="1:115" ht="14.45">
      <c r="C55" s="185" t="s">
        <v>95</v>
      </c>
      <c r="D55" s="5"/>
      <c r="DK55" s="3" t="s">
        <v>441</v>
      </c>
    </row>
    <row r="56" spans="1:115" ht="14.45">
      <c r="C56" s="186" t="s">
        <v>96</v>
      </c>
      <c r="D56" s="5"/>
      <c r="DK56" s="3" t="s">
        <v>442</v>
      </c>
    </row>
    <row r="57" spans="1:115" ht="14.45">
      <c r="C57" s="185" t="s">
        <v>97</v>
      </c>
      <c r="D57" s="5"/>
      <c r="DK57" s="3" t="s">
        <v>443</v>
      </c>
    </row>
    <row r="58" spans="1:115" ht="14.45">
      <c r="C58" s="186" t="s">
        <v>98</v>
      </c>
      <c r="D58" s="5"/>
      <c r="DK58" s="3" t="s">
        <v>444</v>
      </c>
    </row>
    <row r="59" spans="1:115" ht="14.45">
      <c r="C59" s="185" t="s">
        <v>99</v>
      </c>
      <c r="D59" s="5"/>
      <c r="DK59" s="3" t="s">
        <v>445</v>
      </c>
    </row>
    <row r="60" spans="1:115" ht="14.45">
      <c r="C60" s="186" t="s">
        <v>100</v>
      </c>
      <c r="D60" s="5"/>
      <c r="DK60" s="3" t="s">
        <v>446</v>
      </c>
    </row>
    <row r="61" spans="1:115" ht="14.45">
      <c r="C61" s="185" t="s">
        <v>101</v>
      </c>
      <c r="DK61" s="3" t="s">
        <v>447</v>
      </c>
    </row>
    <row r="62" spans="1:115" ht="14.45">
      <c r="C62" s="186" t="s">
        <v>102</v>
      </c>
      <c r="DK62" s="3" t="s">
        <v>448</v>
      </c>
    </row>
    <row r="63" spans="1:115" ht="14.45">
      <c r="C63" s="185" t="s">
        <v>103</v>
      </c>
      <c r="DK63" s="3" t="s">
        <v>449</v>
      </c>
    </row>
    <row r="64" spans="1:115" ht="14.45">
      <c r="C64" s="186" t="s">
        <v>104</v>
      </c>
      <c r="DK64" s="3" t="s">
        <v>450</v>
      </c>
    </row>
    <row r="65" spans="3:3" ht="14.45">
      <c r="C65" s="185" t="s">
        <v>105</v>
      </c>
    </row>
    <row r="66" spans="3:3" ht="14.45">
      <c r="C66" s="186" t="s">
        <v>106</v>
      </c>
    </row>
    <row r="67" spans="3:3" ht="14.45">
      <c r="C67" s="185" t="s">
        <v>107</v>
      </c>
    </row>
    <row r="68" spans="3:3" ht="14.45">
      <c r="C68" s="186" t="s">
        <v>451</v>
      </c>
    </row>
    <row r="69" spans="3:3" ht="14.45">
      <c r="C69" s="185" t="s">
        <v>109</v>
      </c>
    </row>
    <row r="70" spans="3:3" ht="14.45">
      <c r="C70" s="186" t="s">
        <v>110</v>
      </c>
    </row>
    <row r="71" spans="3:3" ht="14.45">
      <c r="C71" s="185" t="s">
        <v>111</v>
      </c>
    </row>
    <row r="72" spans="3:3" ht="14.45">
      <c r="C72" s="186" t="s">
        <v>112</v>
      </c>
    </row>
    <row r="73" spans="3:3" ht="14.45">
      <c r="C73" s="185" t="s">
        <v>113</v>
      </c>
    </row>
    <row r="74" spans="3:3" ht="14.45">
      <c r="C74" s="186" t="s">
        <v>114</v>
      </c>
    </row>
    <row r="75" spans="3:3" ht="14.45">
      <c r="C75" s="185" t="s">
        <v>115</v>
      </c>
    </row>
    <row r="76" spans="3:3" ht="14.45">
      <c r="C76" s="186" t="s">
        <v>116</v>
      </c>
    </row>
    <row r="77" spans="3:3" ht="14.45">
      <c r="C77" s="185" t="s">
        <v>117</v>
      </c>
    </row>
    <row r="78" spans="3:3" ht="14.45">
      <c r="C78" s="186" t="s">
        <v>118</v>
      </c>
    </row>
    <row r="79" spans="3:3" ht="14.45">
      <c r="C79" s="185" t="s">
        <v>119</v>
      </c>
    </row>
    <row r="80" spans="3:3" ht="14.45">
      <c r="C80" s="186" t="s">
        <v>120</v>
      </c>
    </row>
    <row r="81" spans="3:3" ht="14.45">
      <c r="C81" s="185" t="s">
        <v>121</v>
      </c>
    </row>
    <row r="82" spans="3:3" ht="13.9">
      <c r="C82" s="206" t="s">
        <v>122</v>
      </c>
    </row>
    <row r="83" spans="3:3" ht="14.45">
      <c r="C83" s="204" t="s">
        <v>123</v>
      </c>
    </row>
    <row r="84" spans="3:3">
      <c r="C84" s="203" t="s">
        <v>124</v>
      </c>
    </row>
    <row r="85" spans="3:3" ht="14.45">
      <c r="C85" s="209" t="s">
        <v>125</v>
      </c>
    </row>
    <row r="86" spans="3:3" ht="14.45">
      <c r="C86" s="205" t="s">
        <v>126</v>
      </c>
    </row>
    <row r="87" spans="3:3" ht="14.45">
      <c r="C87" s="205" t="s">
        <v>127</v>
      </c>
    </row>
    <row r="88" spans="3:3">
      <c r="C88" s="3" t="s">
        <v>128</v>
      </c>
    </row>
    <row r="89" spans="3:3">
      <c r="C89" s="3" t="s">
        <v>129</v>
      </c>
    </row>
    <row r="90" spans="3:3">
      <c r="C90" s="3" t="s">
        <v>130</v>
      </c>
    </row>
    <row r="91" spans="3:3">
      <c r="C91" s="3" t="s">
        <v>131</v>
      </c>
    </row>
    <row r="92" spans="3:3">
      <c r="C92" s="3" t="s">
        <v>132</v>
      </c>
    </row>
    <row r="93" spans="3:3">
      <c r="C93" s="3" t="s">
        <v>133</v>
      </c>
    </row>
    <row r="94" spans="3:3">
      <c r="C94" s="3" t="s">
        <v>134</v>
      </c>
    </row>
    <row r="95" spans="3:3">
      <c r="C95" s="3" t="s">
        <v>135</v>
      </c>
    </row>
    <row r="96" spans="3:3">
      <c r="C96" s="3" t="s">
        <v>136</v>
      </c>
    </row>
    <row r="97" spans="3:3">
      <c r="C97" s="3" t="s">
        <v>137</v>
      </c>
    </row>
    <row r="98" spans="3:3">
      <c r="C98" s="3" t="s">
        <v>138</v>
      </c>
    </row>
    <row r="99" spans="3:3">
      <c r="C99" s="3" t="s">
        <v>139</v>
      </c>
    </row>
    <row r="100" spans="3:3">
      <c r="C100" s="3" t="s">
        <v>140</v>
      </c>
    </row>
    <row r="101" spans="3:3">
      <c r="C101" s="3" t="s">
        <v>141</v>
      </c>
    </row>
    <row r="102" spans="3:3">
      <c r="C102" s="3" t="s">
        <v>142</v>
      </c>
    </row>
    <row r="103" spans="3:3">
      <c r="C103" s="3" t="s">
        <v>143</v>
      </c>
    </row>
    <row r="104" spans="3:3">
      <c r="C104" s="3" t="s">
        <v>144</v>
      </c>
    </row>
    <row r="105" spans="3:3">
      <c r="C105" s="3" t="s">
        <v>145</v>
      </c>
    </row>
    <row r="106" spans="3:3">
      <c r="C106" s="3" t="s">
        <v>146</v>
      </c>
    </row>
    <row r="107" spans="3:3">
      <c r="C107" s="3" t="s">
        <v>147</v>
      </c>
    </row>
    <row r="108" spans="3:3">
      <c r="C108" s="3" t="s">
        <v>148</v>
      </c>
    </row>
    <row r="109" spans="3:3">
      <c r="C109" s="3" t="s">
        <v>149</v>
      </c>
    </row>
    <row r="110" spans="3:3">
      <c r="C110" s="3" t="s">
        <v>150</v>
      </c>
    </row>
    <row r="111" spans="3:3">
      <c r="C111" s="3" t="s">
        <v>452</v>
      </c>
    </row>
    <row r="112" spans="3:3">
      <c r="C112" s="3" t="s">
        <v>453</v>
      </c>
    </row>
    <row r="113" spans="3:3">
      <c r="C113" s="3" t="s">
        <v>152</v>
      </c>
    </row>
  </sheetData>
  <sortState xmlns:xlrd2="http://schemas.microsoft.com/office/spreadsheetml/2017/richdata2" ref="A20:A51">
    <sortCondition ref="A20:A51"/>
  </sortState>
  <conditionalFormatting sqref="A1:A15">
    <cfRule type="duplicateValues" dxfId="114" priority="25"/>
  </conditionalFormatting>
  <conditionalFormatting sqref="B1:B8">
    <cfRule type="duplicateValues" dxfId="113" priority="24"/>
  </conditionalFormatting>
  <conditionalFormatting sqref="C10">
    <cfRule type="duplicateValues" dxfId="112" priority="128"/>
    <cfRule type="duplicateValues" dxfId="111" priority="127"/>
  </conditionalFormatting>
  <conditionalFormatting sqref="C55:C73 C330:C1048576 C1:C3 C5:C9 C298:C309 C11:C53">
    <cfRule type="duplicateValues" dxfId="110" priority="3062"/>
  </conditionalFormatting>
  <conditionalFormatting sqref="C74:C78">
    <cfRule type="duplicateValues" dxfId="109" priority="130"/>
    <cfRule type="duplicateValues" dxfId="108" priority="129"/>
    <cfRule type="duplicateValues" dxfId="107" priority="131"/>
    <cfRule type="duplicateValues" dxfId="106" priority="132"/>
    <cfRule type="duplicateValues" dxfId="105" priority="133"/>
    <cfRule type="duplicateValues" dxfId="104" priority="134"/>
  </conditionalFormatting>
  <conditionalFormatting sqref="C84">
    <cfRule type="duplicateValues" dxfId="103" priority="45"/>
  </conditionalFormatting>
  <conditionalFormatting sqref="C85">
    <cfRule type="duplicateValues" dxfId="102" priority="44"/>
  </conditionalFormatting>
  <conditionalFormatting sqref="C330:C1048576">
    <cfRule type="duplicateValues" dxfId="101" priority="3068"/>
  </conditionalFormatting>
  <conditionalFormatting sqref="M1">
    <cfRule type="duplicateValues" dxfId="100" priority="14"/>
    <cfRule type="duplicateValues" dxfId="99" priority="15"/>
  </conditionalFormatting>
  <conditionalFormatting sqref="M2">
    <cfRule type="duplicateValues" dxfId="98" priority="3"/>
    <cfRule type="duplicateValues" dxfId="97" priority="4"/>
  </conditionalFormatting>
  <conditionalFormatting sqref="BE2:BQ2 E2:F2 H2:L2 N2:BC2 BS2:BW2">
    <cfRule type="duplicateValues" dxfId="96" priority="11"/>
  </conditionalFormatting>
  <conditionalFormatting sqref="BE1:BW1 E1:F1 H1:L1 N1:BC1 BR2">
    <cfRule type="duplicateValues" dxfId="95" priority="22"/>
  </conditionalFormatting>
  <conditionalFormatting sqref="BX1:CB1">
    <cfRule type="duplicateValues" dxfId="94" priority="21"/>
    <cfRule type="duplicateValues" dxfId="93" priority="16"/>
    <cfRule type="duplicateValues" dxfId="92" priority="17"/>
    <cfRule type="duplicateValues" dxfId="91" priority="18"/>
    <cfRule type="duplicateValues" dxfId="90" priority="19"/>
    <cfRule type="duplicateValues" dxfId="89" priority="20"/>
  </conditionalFormatting>
  <conditionalFormatting sqref="BX2:CB2">
    <cfRule type="duplicateValues" dxfId="88" priority="7"/>
    <cfRule type="duplicateValues" dxfId="87" priority="6"/>
    <cfRule type="duplicateValues" dxfId="86" priority="5"/>
    <cfRule type="duplicateValues" dxfId="85" priority="10"/>
    <cfRule type="duplicateValues" dxfId="84" priority="9"/>
    <cfRule type="duplicateValues" dxfId="83" priority="8"/>
  </conditionalFormatting>
  <conditionalFormatting sqref="CH1">
    <cfRule type="duplicateValues" dxfId="82" priority="13"/>
  </conditionalFormatting>
  <conditionalFormatting sqref="CH2">
    <cfRule type="duplicateValues" dxfId="81" priority="2"/>
  </conditionalFormatting>
  <conditionalFormatting sqref="CI1">
    <cfRule type="duplicateValues" dxfId="80" priority="12"/>
  </conditionalFormatting>
  <conditionalFormatting sqref="CI2">
    <cfRule type="duplicateValues" dxfId="79" priority="1"/>
  </conditionalFormatting>
  <dataValidations xWindow="1039" yWindow="491" count="1">
    <dataValidation type="textLength" operator="lessThanOrEqual" showInputMessage="1" showErrorMessage="1" errorTitle="Length Exceeded" error="This value must be less than or equal to 160 characters long." promptTitle="Text (required)" prompt="Maximum Length: 160 characters." sqref="C84:C87 K4:K5 O4:O14 CH1:CK2 R4:R7 P4:P7 M4:M6 AA4:AA15 E1:AY2 AS4:AS22 AP4:AP9 BB4:BB9 AW4:AW7 BF4:BF6 D2:D13 BH4:BH10 BE4:BE10 BJ4:BJ11 BK4:BK14 BP4:BP8 AJ4 AK4:AK16 BV4:BV7 BW4:BW11 CE38:CE40 BY4:BY10 CA4:CA6 CB4:CB11 AU4:AU7 AM4:AM17 AN4:AN6 CC4:CC7 CD4:CE37 Z4:Z14 AQ4:AQ15 AY4:AY9 C2:C49 BC4:BC6 BQ4:BQ6 CC38 BM4:BM11 BS4:BT6 BZ4:BZ12 F4:G5 I4:I5 C51:C82 E4:E12 E3:P3 BA1:CF2" xr:uid="{00000000-0002-0000-0200-000000000000}">
      <formula1>160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33"/>
  <sheetViews>
    <sheetView zoomScaleNormal="100" workbookViewId="0">
      <selection activeCell="F13" sqref="F13"/>
    </sheetView>
  </sheetViews>
  <sheetFormatPr defaultRowHeight="13.15"/>
  <cols>
    <col min="1" max="1" width="42.5703125" bestFit="1" customWidth="1"/>
    <col min="2" max="3" width="9.140625" customWidth="1"/>
    <col min="4" max="4" width="42" style="4" customWidth="1"/>
    <col min="5" max="5" width="14" style="4" customWidth="1"/>
    <col min="6" max="6" width="18.7109375" customWidth="1"/>
  </cols>
  <sheetData>
    <row r="1" spans="1:6" s="1" customFormat="1" ht="14.45">
      <c r="A1" s="7" t="s">
        <v>42</v>
      </c>
      <c r="B1" s="1" t="s">
        <v>454</v>
      </c>
      <c r="D1" s="1" t="s">
        <v>455</v>
      </c>
      <c r="E1" s="1" t="s">
        <v>456</v>
      </c>
      <c r="F1" s="8"/>
    </row>
    <row r="2" spans="1:6" ht="14.45">
      <c r="A2" s="238" t="s">
        <v>43</v>
      </c>
      <c r="B2" s="240" t="s">
        <v>457</v>
      </c>
      <c r="C2" s="162"/>
      <c r="D2" s="238" t="s">
        <v>178</v>
      </c>
      <c r="E2" s="240" t="s">
        <v>458</v>
      </c>
    </row>
    <row r="3" spans="1:6" ht="14.45">
      <c r="A3" s="52" t="s">
        <v>44</v>
      </c>
      <c r="B3" s="241" t="s">
        <v>459</v>
      </c>
      <c r="C3" s="162"/>
      <c r="D3" s="52" t="s">
        <v>175</v>
      </c>
      <c r="E3" s="241" t="s">
        <v>460</v>
      </c>
    </row>
    <row r="4" spans="1:6" ht="14.45">
      <c r="A4" s="185" t="s">
        <v>45</v>
      </c>
      <c r="B4" s="240" t="s">
        <v>461</v>
      </c>
      <c r="C4" s="162"/>
      <c r="D4" s="185" t="s">
        <v>159</v>
      </c>
      <c r="E4" s="240" t="s">
        <v>462</v>
      </c>
    </row>
    <row r="5" spans="1:6" ht="14.45">
      <c r="A5" s="186" t="s">
        <v>46</v>
      </c>
      <c r="B5" s="241" t="s">
        <v>463</v>
      </c>
      <c r="C5" s="162"/>
      <c r="D5" s="186" t="s">
        <v>215</v>
      </c>
      <c r="E5" s="241" t="s">
        <v>464</v>
      </c>
    </row>
    <row r="6" spans="1:6" ht="14.45">
      <c r="A6" s="185" t="s">
        <v>47</v>
      </c>
      <c r="B6" s="240" t="s">
        <v>465</v>
      </c>
      <c r="C6" s="162"/>
      <c r="D6" s="185" t="s">
        <v>213</v>
      </c>
      <c r="E6" s="240" t="s">
        <v>466</v>
      </c>
    </row>
    <row r="7" spans="1:6" ht="14.45">
      <c r="A7" s="186" t="s">
        <v>48</v>
      </c>
      <c r="B7" s="241" t="s">
        <v>467</v>
      </c>
      <c r="C7" s="162"/>
      <c r="D7" s="186" t="s">
        <v>180</v>
      </c>
      <c r="E7" s="241" t="s">
        <v>468</v>
      </c>
    </row>
    <row r="8" spans="1:6" ht="14.45">
      <c r="A8" s="185" t="s">
        <v>49</v>
      </c>
      <c r="B8" s="240" t="s">
        <v>469</v>
      </c>
      <c r="C8" s="162"/>
      <c r="D8" s="185" t="s">
        <v>196</v>
      </c>
      <c r="E8" s="240" t="s">
        <v>470</v>
      </c>
    </row>
    <row r="9" spans="1:6" ht="14.45">
      <c r="A9" s="186" t="s">
        <v>50</v>
      </c>
      <c r="B9" s="241" t="s">
        <v>471</v>
      </c>
      <c r="C9" s="162"/>
      <c r="D9" s="186" t="s">
        <v>166</v>
      </c>
      <c r="E9" s="241" t="s">
        <v>472</v>
      </c>
    </row>
    <row r="10" spans="1:6" ht="14.45">
      <c r="A10" s="185" t="s">
        <v>51</v>
      </c>
      <c r="B10" s="240" t="s">
        <v>473</v>
      </c>
      <c r="C10" s="162"/>
      <c r="D10" s="185" t="s">
        <v>160</v>
      </c>
      <c r="E10" s="240" t="s">
        <v>474</v>
      </c>
      <c r="F10" s="162"/>
    </row>
    <row r="11" spans="1:6" ht="14.45">
      <c r="A11" s="186" t="s">
        <v>52</v>
      </c>
      <c r="B11" s="241" t="s">
        <v>475</v>
      </c>
      <c r="C11" s="162"/>
      <c r="D11" s="186" t="s">
        <v>176</v>
      </c>
      <c r="E11" s="241" t="s">
        <v>476</v>
      </c>
      <c r="F11" s="162"/>
    </row>
    <row r="12" spans="1:6" ht="15.75" customHeight="1">
      <c r="A12" s="185" t="s">
        <v>53</v>
      </c>
      <c r="B12" s="240" t="s">
        <v>477</v>
      </c>
      <c r="C12" s="162"/>
      <c r="D12" s="185" t="s">
        <v>242</v>
      </c>
      <c r="E12" s="240" t="s">
        <v>478</v>
      </c>
      <c r="F12" s="3"/>
    </row>
    <row r="13" spans="1:6" ht="14.45">
      <c r="A13" s="186" t="s">
        <v>54</v>
      </c>
      <c r="B13" s="241" t="s">
        <v>479</v>
      </c>
      <c r="C13" s="162"/>
      <c r="D13" s="186" t="s">
        <v>186</v>
      </c>
      <c r="E13" s="241" t="s">
        <v>480</v>
      </c>
    </row>
    <row r="14" spans="1:6" ht="14.45">
      <c r="A14" s="185" t="s">
        <v>55</v>
      </c>
      <c r="B14" s="240" t="s">
        <v>481</v>
      </c>
      <c r="C14" s="162"/>
      <c r="D14" s="185" t="s">
        <v>220</v>
      </c>
      <c r="E14" s="240" t="s">
        <v>482</v>
      </c>
      <c r="F14" s="162"/>
    </row>
    <row r="15" spans="1:6" ht="14.45">
      <c r="A15" s="186" t="s">
        <v>56</v>
      </c>
      <c r="B15" s="241" t="s">
        <v>483</v>
      </c>
      <c r="C15" s="162"/>
      <c r="D15" s="186" t="s">
        <v>206</v>
      </c>
      <c r="E15" s="241" t="s">
        <v>484</v>
      </c>
      <c r="F15" s="162"/>
    </row>
    <row r="16" spans="1:6" ht="14.45">
      <c r="A16" s="185" t="s">
        <v>57</v>
      </c>
      <c r="B16" s="240" t="s">
        <v>485</v>
      </c>
      <c r="C16" s="162"/>
      <c r="D16" s="185" t="s">
        <v>193</v>
      </c>
      <c r="E16" s="240" t="s">
        <v>486</v>
      </c>
      <c r="F16" s="162"/>
    </row>
    <row r="17" spans="1:6" ht="14.45">
      <c r="A17" s="186" t="s">
        <v>58</v>
      </c>
      <c r="B17" s="241" t="s">
        <v>487</v>
      </c>
      <c r="C17" s="162"/>
      <c r="D17" s="186" t="s">
        <v>229</v>
      </c>
      <c r="E17" s="241" t="s">
        <v>488</v>
      </c>
    </row>
    <row r="18" spans="1:6" ht="14.45">
      <c r="A18" s="185" t="s">
        <v>371</v>
      </c>
      <c r="B18" s="240" t="s">
        <v>489</v>
      </c>
      <c r="C18" s="162"/>
      <c r="D18" s="185" t="s">
        <v>255</v>
      </c>
      <c r="E18" s="240" t="s">
        <v>490</v>
      </c>
    </row>
    <row r="19" spans="1:6" ht="14.45">
      <c r="A19" s="186" t="s">
        <v>59</v>
      </c>
      <c r="B19" s="241" t="s">
        <v>491</v>
      </c>
      <c r="C19" s="162"/>
      <c r="D19" s="186" t="s">
        <v>216</v>
      </c>
      <c r="E19" s="241" t="s">
        <v>492</v>
      </c>
    </row>
    <row r="20" spans="1:6" ht="14.45">
      <c r="A20" s="185" t="s">
        <v>60</v>
      </c>
      <c r="B20" s="240" t="s">
        <v>493</v>
      </c>
      <c r="C20" s="162"/>
      <c r="D20" s="185" t="s">
        <v>276</v>
      </c>
      <c r="E20" s="240" t="s">
        <v>494</v>
      </c>
    </row>
    <row r="21" spans="1:6" ht="14.45">
      <c r="A21" s="186" t="s">
        <v>61</v>
      </c>
      <c r="B21" s="241" t="s">
        <v>495</v>
      </c>
      <c r="C21" s="162"/>
      <c r="D21" s="186" t="s">
        <v>188</v>
      </c>
      <c r="E21" s="241" t="s">
        <v>496</v>
      </c>
      <c r="F21" s="162"/>
    </row>
    <row r="22" spans="1:6" ht="14.45">
      <c r="A22" s="185" t="s">
        <v>62</v>
      </c>
      <c r="B22" s="240" t="s">
        <v>497</v>
      </c>
      <c r="C22" s="162"/>
      <c r="D22" s="185" t="s">
        <v>296</v>
      </c>
      <c r="E22" s="240" t="s">
        <v>498</v>
      </c>
    </row>
    <row r="23" spans="1:6" ht="14.45">
      <c r="A23" s="186" t="s">
        <v>63</v>
      </c>
      <c r="B23" s="241" t="s">
        <v>499</v>
      </c>
      <c r="C23" s="162"/>
      <c r="D23" s="186" t="s">
        <v>313</v>
      </c>
      <c r="E23" s="241" t="s">
        <v>500</v>
      </c>
    </row>
    <row r="24" spans="1:6" ht="14.45">
      <c r="A24" s="185" t="s">
        <v>64</v>
      </c>
      <c r="B24" s="240" t="s">
        <v>501</v>
      </c>
      <c r="C24" s="162"/>
      <c r="D24" s="185" t="s">
        <v>158</v>
      </c>
      <c r="E24" s="240" t="s">
        <v>502</v>
      </c>
    </row>
    <row r="25" spans="1:6" ht="14.45">
      <c r="A25" s="186" t="s">
        <v>65</v>
      </c>
      <c r="B25" s="241" t="s">
        <v>503</v>
      </c>
      <c r="C25" s="162"/>
      <c r="D25" s="186" t="s">
        <v>173</v>
      </c>
      <c r="E25" s="241" t="s">
        <v>504</v>
      </c>
    </row>
    <row r="26" spans="1:6" ht="14.45">
      <c r="A26" s="185" t="s">
        <v>66</v>
      </c>
      <c r="B26" s="240" t="s">
        <v>505</v>
      </c>
      <c r="C26" s="162"/>
      <c r="D26" s="185" t="s">
        <v>199</v>
      </c>
      <c r="E26" s="240" t="s">
        <v>506</v>
      </c>
    </row>
    <row r="27" spans="1:6" ht="14.45">
      <c r="A27" s="186" t="s">
        <v>67</v>
      </c>
      <c r="B27" s="241" t="s">
        <v>507</v>
      </c>
      <c r="C27" s="162"/>
      <c r="D27" s="186" t="s">
        <v>326</v>
      </c>
      <c r="E27" s="241" t="s">
        <v>508</v>
      </c>
    </row>
    <row r="28" spans="1:6" ht="14.45">
      <c r="A28" s="185" t="s">
        <v>68</v>
      </c>
      <c r="B28" s="240" t="s">
        <v>509</v>
      </c>
      <c r="C28" s="162"/>
      <c r="D28" s="185" t="s">
        <v>177</v>
      </c>
      <c r="E28" s="240" t="s">
        <v>510</v>
      </c>
    </row>
    <row r="29" spans="1:6" ht="14.45">
      <c r="A29" s="186" t="s">
        <v>69</v>
      </c>
      <c r="B29" s="241" t="s">
        <v>511</v>
      </c>
      <c r="C29" s="162"/>
      <c r="D29" s="186" t="s">
        <v>187</v>
      </c>
      <c r="E29" s="241" t="s">
        <v>512</v>
      </c>
    </row>
    <row r="30" spans="1:6" ht="14.45">
      <c r="A30" s="185" t="s">
        <v>70</v>
      </c>
      <c r="B30" s="240" t="s">
        <v>513</v>
      </c>
      <c r="C30" s="162"/>
      <c r="D30" s="185" t="s">
        <v>337</v>
      </c>
      <c r="E30" s="240" t="s">
        <v>514</v>
      </c>
    </row>
    <row r="31" spans="1:6" ht="14.45">
      <c r="A31" s="186" t="s">
        <v>71</v>
      </c>
      <c r="B31" s="241" t="s">
        <v>515</v>
      </c>
      <c r="C31" s="162"/>
      <c r="D31" s="186" t="s">
        <v>240</v>
      </c>
      <c r="E31" s="241" t="s">
        <v>516</v>
      </c>
    </row>
    <row r="32" spans="1:6" ht="14.45">
      <c r="A32" s="185" t="s">
        <v>72</v>
      </c>
      <c r="B32" s="240" t="s">
        <v>517</v>
      </c>
      <c r="C32" s="162"/>
      <c r="D32" s="185" t="s">
        <v>345</v>
      </c>
      <c r="E32" s="240" t="s">
        <v>518</v>
      </c>
    </row>
    <row r="33" spans="1:6" ht="14.45">
      <c r="A33" s="186" t="s">
        <v>73</v>
      </c>
      <c r="B33" s="241" t="s">
        <v>519</v>
      </c>
      <c r="C33" s="162"/>
      <c r="D33" s="186" t="s">
        <v>221</v>
      </c>
      <c r="E33" s="241" t="s">
        <v>520</v>
      </c>
    </row>
    <row r="34" spans="1:6" ht="14.45">
      <c r="A34" s="185" t="s">
        <v>74</v>
      </c>
      <c r="B34" s="240" t="s">
        <v>521</v>
      </c>
      <c r="C34" s="162"/>
      <c r="D34" s="185" t="s">
        <v>201</v>
      </c>
      <c r="E34" s="240" t="s">
        <v>522</v>
      </c>
    </row>
    <row r="35" spans="1:6" ht="14.45">
      <c r="A35" s="186" t="s">
        <v>75</v>
      </c>
      <c r="B35" s="241" t="s">
        <v>523</v>
      </c>
      <c r="C35" s="162"/>
      <c r="D35" s="186" t="s">
        <v>235</v>
      </c>
      <c r="E35" s="241" t="s">
        <v>524</v>
      </c>
    </row>
    <row r="36" spans="1:6" ht="14.45">
      <c r="A36" s="185" t="s">
        <v>76</v>
      </c>
      <c r="B36" s="240" t="s">
        <v>525</v>
      </c>
      <c r="C36" s="162"/>
      <c r="D36" s="185" t="s">
        <v>247</v>
      </c>
      <c r="E36" s="240" t="s">
        <v>526</v>
      </c>
    </row>
    <row r="37" spans="1:6" ht="14.45">
      <c r="A37" s="186" t="s">
        <v>77</v>
      </c>
      <c r="B37" s="241" t="s">
        <v>527</v>
      </c>
      <c r="C37" s="162"/>
      <c r="D37" s="186" t="s">
        <v>200</v>
      </c>
      <c r="E37" s="241" t="s">
        <v>528</v>
      </c>
    </row>
    <row r="38" spans="1:6" ht="14.45">
      <c r="A38" s="185" t="s">
        <v>78</v>
      </c>
      <c r="B38" s="240" t="s">
        <v>529</v>
      </c>
      <c r="C38" s="162"/>
      <c r="D38" s="185" t="s">
        <v>162</v>
      </c>
      <c r="E38" s="240" t="s">
        <v>530</v>
      </c>
    </row>
    <row r="39" spans="1:6" ht="14.45">
      <c r="A39" s="186" t="s">
        <v>79</v>
      </c>
      <c r="B39" s="241" t="s">
        <v>531</v>
      </c>
      <c r="C39" s="162"/>
      <c r="D39" s="186" t="s">
        <v>184</v>
      </c>
      <c r="E39" s="241" t="s">
        <v>532</v>
      </c>
    </row>
    <row r="40" spans="1:6" ht="14.45">
      <c r="A40" s="185" t="s">
        <v>80</v>
      </c>
      <c r="B40" s="240" t="s">
        <v>533</v>
      </c>
      <c r="C40" s="162"/>
      <c r="D40" s="185" t="s">
        <v>352</v>
      </c>
      <c r="E40" s="240" t="s">
        <v>534</v>
      </c>
      <c r="F40" s="6"/>
    </row>
    <row r="41" spans="1:6" ht="14.45">
      <c r="A41" s="186" t="s">
        <v>81</v>
      </c>
      <c r="B41" s="241" t="s">
        <v>535</v>
      </c>
      <c r="C41" s="162"/>
      <c r="D41" s="186" t="s">
        <v>262</v>
      </c>
      <c r="E41" s="241" t="s">
        <v>536</v>
      </c>
      <c r="F41" s="6"/>
    </row>
    <row r="42" spans="1:6" ht="14.45">
      <c r="A42" s="185" t="s">
        <v>82</v>
      </c>
      <c r="B42" s="240" t="s">
        <v>537</v>
      </c>
      <c r="C42" s="162"/>
      <c r="D42" s="185" t="s">
        <v>163</v>
      </c>
      <c r="E42" s="240" t="s">
        <v>538</v>
      </c>
    </row>
    <row r="43" spans="1:6" ht="14.45">
      <c r="A43" s="186" t="s">
        <v>83</v>
      </c>
      <c r="B43" s="241" t="s">
        <v>539</v>
      </c>
      <c r="C43" s="162"/>
      <c r="D43" s="186" t="s">
        <v>164</v>
      </c>
      <c r="E43" s="241" t="s">
        <v>540</v>
      </c>
    </row>
    <row r="44" spans="1:6" ht="14.45">
      <c r="A44" s="185" t="s">
        <v>84</v>
      </c>
      <c r="B44" s="240" t="s">
        <v>541</v>
      </c>
      <c r="C44" s="162"/>
      <c r="D44" s="185" t="s">
        <v>219</v>
      </c>
      <c r="E44" s="240" t="s">
        <v>542</v>
      </c>
    </row>
    <row r="45" spans="1:6" ht="14.45">
      <c r="A45" s="186" t="s">
        <v>85</v>
      </c>
      <c r="B45" s="241" t="s">
        <v>543</v>
      </c>
      <c r="C45" s="162"/>
      <c r="D45" s="186" t="s">
        <v>246</v>
      </c>
      <c r="E45" s="241" t="s">
        <v>544</v>
      </c>
    </row>
    <row r="46" spans="1:6" ht="14.45">
      <c r="A46" s="185" t="s">
        <v>86</v>
      </c>
      <c r="B46" s="240" t="s">
        <v>545</v>
      </c>
      <c r="C46" s="162"/>
      <c r="D46" s="185" t="s">
        <v>268</v>
      </c>
      <c r="E46" s="240" t="s">
        <v>546</v>
      </c>
    </row>
    <row r="47" spans="1:6" ht="14.45">
      <c r="A47" s="186" t="s">
        <v>87</v>
      </c>
      <c r="B47" s="241" t="s">
        <v>547</v>
      </c>
      <c r="C47" s="162"/>
      <c r="D47" s="186" t="s">
        <v>288</v>
      </c>
      <c r="E47" s="241" t="s">
        <v>548</v>
      </c>
    </row>
    <row r="48" spans="1:6" ht="14.45">
      <c r="A48" s="185" t="s">
        <v>88</v>
      </c>
      <c r="B48" s="240" t="s">
        <v>549</v>
      </c>
      <c r="C48" s="162"/>
      <c r="D48" s="185" t="s">
        <v>306</v>
      </c>
      <c r="E48" s="240" t="s">
        <v>550</v>
      </c>
    </row>
    <row r="49" spans="1:5" ht="14.45">
      <c r="A49" s="186" t="s">
        <v>89</v>
      </c>
      <c r="B49" s="241" t="s">
        <v>551</v>
      </c>
      <c r="C49" s="162"/>
      <c r="D49" s="186" t="s">
        <v>189</v>
      </c>
      <c r="E49" s="241" t="s">
        <v>552</v>
      </c>
    </row>
    <row r="50" spans="1:5" ht="14.45">
      <c r="A50" s="185" t="s">
        <v>90</v>
      </c>
      <c r="B50" s="240" t="s">
        <v>553</v>
      </c>
      <c r="C50" s="162"/>
      <c r="D50" s="185" t="s">
        <v>260</v>
      </c>
      <c r="E50" s="240" t="s">
        <v>554</v>
      </c>
    </row>
    <row r="51" spans="1:5" ht="14.45">
      <c r="A51" s="186" t="s">
        <v>91</v>
      </c>
      <c r="B51" s="241" t="s">
        <v>555</v>
      </c>
      <c r="C51" s="162"/>
      <c r="D51" s="186" t="s">
        <v>192</v>
      </c>
      <c r="E51" s="241" t="s">
        <v>556</v>
      </c>
    </row>
    <row r="52" spans="1:5" ht="14.45">
      <c r="A52" s="185" t="s">
        <v>92</v>
      </c>
      <c r="B52" s="240" t="s">
        <v>557</v>
      </c>
      <c r="C52" s="162"/>
      <c r="D52" s="185" t="s">
        <v>243</v>
      </c>
      <c r="E52" s="240" t="s">
        <v>558</v>
      </c>
    </row>
    <row r="53" spans="1:5" ht="14.45">
      <c r="A53" s="186" t="s">
        <v>93</v>
      </c>
      <c r="B53" s="241" t="s">
        <v>559</v>
      </c>
      <c r="C53" s="162"/>
      <c r="D53" s="186" t="s">
        <v>195</v>
      </c>
      <c r="E53" s="241" t="s">
        <v>560</v>
      </c>
    </row>
    <row r="54" spans="1:5" ht="14.45">
      <c r="A54" s="185" t="s">
        <v>94</v>
      </c>
      <c r="B54" s="240" t="s">
        <v>561</v>
      </c>
      <c r="C54" s="162"/>
      <c r="D54" s="185" t="s">
        <v>359</v>
      </c>
      <c r="E54" s="240" t="s">
        <v>562</v>
      </c>
    </row>
    <row r="55" spans="1:5" ht="14.45">
      <c r="A55" s="186" t="s">
        <v>95</v>
      </c>
      <c r="B55" s="241" t="s">
        <v>563</v>
      </c>
      <c r="C55" s="162"/>
      <c r="D55" s="186" t="s">
        <v>364</v>
      </c>
      <c r="E55" s="241" t="s">
        <v>564</v>
      </c>
    </row>
    <row r="56" spans="1:5" ht="14.45">
      <c r="A56" s="185" t="s">
        <v>96</v>
      </c>
      <c r="B56" s="240" t="s">
        <v>565</v>
      </c>
      <c r="C56" s="162"/>
      <c r="D56" s="185" t="s">
        <v>214</v>
      </c>
      <c r="E56" s="240" t="s">
        <v>566</v>
      </c>
    </row>
    <row r="57" spans="1:5" ht="14.45">
      <c r="A57" s="186" t="s">
        <v>97</v>
      </c>
      <c r="B57" s="241" t="s">
        <v>567</v>
      </c>
      <c r="C57" s="162"/>
      <c r="D57" s="186" t="s">
        <v>171</v>
      </c>
      <c r="E57" s="241" t="s">
        <v>568</v>
      </c>
    </row>
    <row r="58" spans="1:5" ht="14.45">
      <c r="A58" s="185" t="s">
        <v>98</v>
      </c>
      <c r="B58" s="240" t="s">
        <v>569</v>
      </c>
      <c r="C58" s="162"/>
      <c r="D58" s="185" t="s">
        <v>342</v>
      </c>
      <c r="E58" s="240" t="s">
        <v>570</v>
      </c>
    </row>
    <row r="59" spans="1:5" ht="14.45">
      <c r="A59" s="186" t="s">
        <v>99</v>
      </c>
      <c r="B59" s="241" t="s">
        <v>571</v>
      </c>
      <c r="C59" s="162"/>
      <c r="D59" s="186" t="s">
        <v>366</v>
      </c>
      <c r="E59" s="241" t="s">
        <v>572</v>
      </c>
    </row>
    <row r="60" spans="1:5" ht="14.45">
      <c r="A60" s="185" t="s">
        <v>100</v>
      </c>
      <c r="B60" s="240" t="s">
        <v>573</v>
      </c>
      <c r="C60" s="162"/>
      <c r="D60" s="185" t="s">
        <v>269</v>
      </c>
      <c r="E60" s="240" t="s">
        <v>574</v>
      </c>
    </row>
    <row r="61" spans="1:5" ht="14.45">
      <c r="A61" s="186" t="s">
        <v>101</v>
      </c>
      <c r="B61" s="241" t="s">
        <v>575</v>
      </c>
      <c r="C61" s="162"/>
      <c r="D61" s="186" t="s">
        <v>368</v>
      </c>
      <c r="E61" s="241" t="s">
        <v>576</v>
      </c>
    </row>
    <row r="62" spans="1:5" ht="14.45">
      <c r="A62" s="185" t="s">
        <v>102</v>
      </c>
      <c r="B62" s="240" t="s">
        <v>577</v>
      </c>
      <c r="C62" s="162"/>
      <c r="D62" s="185" t="s">
        <v>321</v>
      </c>
      <c r="E62" s="240" t="s">
        <v>578</v>
      </c>
    </row>
    <row r="63" spans="1:5" ht="14.45">
      <c r="A63" s="186" t="s">
        <v>103</v>
      </c>
      <c r="B63" s="241" t="s">
        <v>579</v>
      </c>
      <c r="C63" s="162"/>
      <c r="D63" s="186" t="s">
        <v>191</v>
      </c>
      <c r="E63" s="241" t="s">
        <v>580</v>
      </c>
    </row>
    <row r="64" spans="1:5" ht="14.45">
      <c r="A64" s="185" t="s">
        <v>104</v>
      </c>
      <c r="B64" s="240" t="s">
        <v>581</v>
      </c>
      <c r="C64" s="162"/>
      <c r="D64" s="185" t="s">
        <v>370</v>
      </c>
      <c r="E64" s="240" t="s">
        <v>582</v>
      </c>
    </row>
    <row r="65" spans="1:5" ht="14.45">
      <c r="A65" s="186" t="s">
        <v>105</v>
      </c>
      <c r="B65" s="241" t="s">
        <v>583</v>
      </c>
      <c r="C65" s="162"/>
      <c r="D65" s="186" t="s">
        <v>172</v>
      </c>
      <c r="E65" s="241" t="s">
        <v>584</v>
      </c>
    </row>
    <row r="66" spans="1:5" ht="14.45">
      <c r="A66" s="185" t="s">
        <v>106</v>
      </c>
      <c r="B66" s="240" t="s">
        <v>585</v>
      </c>
      <c r="C66" s="162"/>
      <c r="D66" s="185" t="s">
        <v>373</v>
      </c>
      <c r="E66" s="240" t="s">
        <v>586</v>
      </c>
    </row>
    <row r="67" spans="1:5" ht="14.45">
      <c r="A67" s="186" t="s">
        <v>107</v>
      </c>
      <c r="B67" s="241" t="s">
        <v>587</v>
      </c>
      <c r="C67" s="162"/>
      <c r="D67" s="186" t="s">
        <v>226</v>
      </c>
      <c r="E67" s="241" t="s">
        <v>588</v>
      </c>
    </row>
    <row r="68" spans="1:5" ht="14.45">
      <c r="A68" s="185" t="s">
        <v>451</v>
      </c>
      <c r="B68" s="240" t="s">
        <v>589</v>
      </c>
      <c r="C68" s="162"/>
      <c r="D68" s="185" t="s">
        <v>232</v>
      </c>
      <c r="E68" s="240" t="s">
        <v>590</v>
      </c>
    </row>
    <row r="69" spans="1:5" ht="14.45">
      <c r="A69" s="186" t="s">
        <v>109</v>
      </c>
      <c r="B69" s="241" t="s">
        <v>591</v>
      </c>
      <c r="D69" s="186" t="s">
        <v>265</v>
      </c>
      <c r="E69" s="241" t="s">
        <v>592</v>
      </c>
    </row>
    <row r="70" spans="1:5" ht="14.45">
      <c r="A70" s="185" t="s">
        <v>110</v>
      </c>
      <c r="B70" s="240" t="s">
        <v>593</v>
      </c>
      <c r="D70" s="185" t="s">
        <v>374</v>
      </c>
      <c r="E70" s="240" t="s">
        <v>594</v>
      </c>
    </row>
    <row r="71" spans="1:5" ht="14.45">
      <c r="A71" s="186" t="s">
        <v>111</v>
      </c>
      <c r="B71" s="241" t="s">
        <v>595</v>
      </c>
      <c r="D71" s="186" t="s">
        <v>248</v>
      </c>
      <c r="E71" s="241" t="s">
        <v>596</v>
      </c>
    </row>
    <row r="72" spans="1:5" ht="14.45">
      <c r="A72" s="185" t="s">
        <v>112</v>
      </c>
      <c r="B72" s="240" t="s">
        <v>597</v>
      </c>
      <c r="D72" s="185" t="s">
        <v>376</v>
      </c>
      <c r="E72" s="240" t="s">
        <v>598</v>
      </c>
    </row>
    <row r="73" spans="1:5" ht="14.45">
      <c r="A73" s="186" t="s">
        <v>113</v>
      </c>
      <c r="B73" s="241" t="s">
        <v>599</v>
      </c>
      <c r="D73" s="186" t="s">
        <v>378</v>
      </c>
      <c r="E73" s="241" t="s">
        <v>600</v>
      </c>
    </row>
    <row r="74" spans="1:5" ht="14.45">
      <c r="A74" s="185" t="s">
        <v>114</v>
      </c>
      <c r="B74" s="240" t="s">
        <v>601</v>
      </c>
      <c r="D74" s="185" t="s">
        <v>224</v>
      </c>
      <c r="E74" s="240" t="s">
        <v>602</v>
      </c>
    </row>
    <row r="75" spans="1:5" ht="14.45">
      <c r="A75" s="186" t="s">
        <v>115</v>
      </c>
      <c r="B75" s="241" t="s">
        <v>603</v>
      </c>
      <c r="D75" s="186" t="s">
        <v>253</v>
      </c>
      <c r="E75" s="241" t="s">
        <v>604</v>
      </c>
    </row>
    <row r="76" spans="1:5" ht="14.45">
      <c r="A76" s="185" t="s">
        <v>116</v>
      </c>
      <c r="B76" s="240" t="s">
        <v>605</v>
      </c>
      <c r="D76" s="185" t="s">
        <v>222</v>
      </c>
      <c r="E76" s="240" t="s">
        <v>606</v>
      </c>
    </row>
    <row r="77" spans="1:5" ht="14.45">
      <c r="A77" s="186" t="s">
        <v>117</v>
      </c>
      <c r="B77" s="241" t="s">
        <v>607</v>
      </c>
      <c r="D77" s="186" t="s">
        <v>274</v>
      </c>
      <c r="E77" s="241" t="s">
        <v>608</v>
      </c>
    </row>
    <row r="78" spans="1:5" ht="14.45">
      <c r="A78" s="185" t="s">
        <v>118</v>
      </c>
      <c r="B78" s="240" t="s">
        <v>609</v>
      </c>
      <c r="D78" s="185" t="s">
        <v>210</v>
      </c>
      <c r="E78" s="240" t="s">
        <v>610</v>
      </c>
    </row>
    <row r="79" spans="1:5" ht="14.45">
      <c r="A79" s="186" t="s">
        <v>119</v>
      </c>
      <c r="B79" s="241" t="s">
        <v>611</v>
      </c>
      <c r="D79" s="186" t="s">
        <v>237</v>
      </c>
      <c r="E79" s="241" t="s">
        <v>612</v>
      </c>
    </row>
    <row r="80" spans="1:5" ht="14.45">
      <c r="A80" s="185" t="s">
        <v>120</v>
      </c>
      <c r="B80" s="240" t="s">
        <v>613</v>
      </c>
      <c r="D80" s="185" t="s">
        <v>258</v>
      </c>
      <c r="E80" s="240" t="s">
        <v>614</v>
      </c>
    </row>
    <row r="81" spans="1:5" ht="14.45">
      <c r="A81" s="162" t="s">
        <v>121</v>
      </c>
      <c r="B81" s="242" t="s">
        <v>615</v>
      </c>
      <c r="D81" s="238" t="s">
        <v>264</v>
      </c>
      <c r="E81" s="240" t="s">
        <v>616</v>
      </c>
    </row>
    <row r="82" spans="1:5" ht="14.45">
      <c r="A82" s="162" t="s">
        <v>122</v>
      </c>
      <c r="B82" t="s">
        <v>617</v>
      </c>
      <c r="D82" s="52" t="s">
        <v>261</v>
      </c>
      <c r="E82" s="241" t="s">
        <v>618</v>
      </c>
    </row>
    <row r="83" spans="1:5" ht="14.45">
      <c r="A83" s="162" t="s">
        <v>123</v>
      </c>
      <c r="B83" t="s">
        <v>619</v>
      </c>
      <c r="D83" s="185" t="s">
        <v>168</v>
      </c>
      <c r="E83" s="240" t="s">
        <v>620</v>
      </c>
    </row>
    <row r="84" spans="1:5" ht="14.45">
      <c r="A84" s="162" t="s">
        <v>124</v>
      </c>
      <c r="B84" t="s">
        <v>621</v>
      </c>
      <c r="D84" s="186" t="s">
        <v>169</v>
      </c>
      <c r="E84" s="241" t="s">
        <v>622</v>
      </c>
    </row>
    <row r="85" spans="1:5" ht="14.45">
      <c r="A85" t="s">
        <v>125</v>
      </c>
      <c r="B85" t="s">
        <v>623</v>
      </c>
      <c r="D85" s="185" t="s">
        <v>282</v>
      </c>
      <c r="E85" s="240" t="s">
        <v>624</v>
      </c>
    </row>
    <row r="86" spans="1:5" ht="14.45">
      <c r="A86" s="123" t="s">
        <v>126</v>
      </c>
      <c r="B86" t="s">
        <v>625</v>
      </c>
      <c r="D86" s="186" t="s">
        <v>170</v>
      </c>
      <c r="E86" s="241" t="s">
        <v>626</v>
      </c>
    </row>
    <row r="87" spans="1:5" ht="14.45">
      <c r="A87" s="162" t="s">
        <v>127</v>
      </c>
      <c r="B87" s="162" t="s">
        <v>627</v>
      </c>
      <c r="D87" s="185" t="s">
        <v>380</v>
      </c>
      <c r="E87" s="240" t="s">
        <v>628</v>
      </c>
    </row>
    <row r="88" spans="1:5" ht="14.45">
      <c r="A88" s="179" t="s">
        <v>128</v>
      </c>
      <c r="B88" s="4" t="s">
        <v>629</v>
      </c>
      <c r="D88" s="186" t="s">
        <v>382</v>
      </c>
      <c r="E88" s="241" t="s">
        <v>630</v>
      </c>
    </row>
    <row r="89" spans="1:5" ht="14.45">
      <c r="A89" s="179" t="s">
        <v>129</v>
      </c>
      <c r="B89" s="162" t="s">
        <v>631</v>
      </c>
      <c r="D89" s="185" t="s">
        <v>208</v>
      </c>
      <c r="E89" s="240" t="s">
        <v>632</v>
      </c>
    </row>
    <row r="90" spans="1:5" ht="14.45">
      <c r="A90" s="179" t="s">
        <v>130</v>
      </c>
      <c r="B90" s="4" t="s">
        <v>633</v>
      </c>
      <c r="D90" s="186" t="s">
        <v>284</v>
      </c>
      <c r="E90" s="241" t="s">
        <v>634</v>
      </c>
    </row>
    <row r="91" spans="1:5" ht="14.45">
      <c r="A91" s="185" t="s">
        <v>131</v>
      </c>
      <c r="B91" s="4" t="s">
        <v>635</v>
      </c>
      <c r="D91" s="185" t="s">
        <v>303</v>
      </c>
      <c r="E91" s="240" t="s">
        <v>636</v>
      </c>
    </row>
    <row r="92" spans="1:5" ht="14.45">
      <c r="A92" s="243" t="s">
        <v>132</v>
      </c>
      <c r="B92" s="53" t="s">
        <v>637</v>
      </c>
      <c r="D92" s="186" t="s">
        <v>289</v>
      </c>
      <c r="E92" s="241" t="s">
        <v>638</v>
      </c>
    </row>
    <row r="93" spans="1:5" ht="14.45">
      <c r="A93" s="243" t="s">
        <v>133</v>
      </c>
      <c r="B93" s="53" t="s">
        <v>639</v>
      </c>
      <c r="D93" s="185" t="s">
        <v>384</v>
      </c>
      <c r="E93" s="240" t="s">
        <v>640</v>
      </c>
    </row>
    <row r="94" spans="1:5" ht="14.45">
      <c r="A94" s="244" t="s">
        <v>134</v>
      </c>
      <c r="B94" s="53" t="s">
        <v>641</v>
      </c>
      <c r="D94" s="186" t="s">
        <v>182</v>
      </c>
      <c r="E94" s="241" t="s">
        <v>642</v>
      </c>
    </row>
    <row r="95" spans="1:5" ht="14.45">
      <c r="A95" s="243" t="s">
        <v>135</v>
      </c>
      <c r="B95" s="53" t="s">
        <v>643</v>
      </c>
      <c r="D95" s="185" t="s">
        <v>386</v>
      </c>
      <c r="E95" s="240" t="s">
        <v>644</v>
      </c>
    </row>
    <row r="96" spans="1:5" ht="14.45">
      <c r="A96" s="245" t="s">
        <v>136</v>
      </c>
      <c r="B96" s="53" t="s">
        <v>645</v>
      </c>
      <c r="D96" s="186" t="s">
        <v>319</v>
      </c>
      <c r="E96" s="241" t="s">
        <v>646</v>
      </c>
    </row>
    <row r="97" spans="1:5" ht="14.45">
      <c r="A97" s="246" t="s">
        <v>137</v>
      </c>
      <c r="B97" s="53" t="s">
        <v>647</v>
      </c>
      <c r="D97" s="185" t="s">
        <v>388</v>
      </c>
      <c r="E97" s="240" t="s">
        <v>648</v>
      </c>
    </row>
    <row r="98" spans="1:5" ht="14.45">
      <c r="A98" s="245" t="s">
        <v>138</v>
      </c>
      <c r="B98" s="53" t="s">
        <v>649</v>
      </c>
      <c r="D98" s="186" t="s">
        <v>233</v>
      </c>
      <c r="E98" s="241" t="s">
        <v>650</v>
      </c>
    </row>
    <row r="99" spans="1:5" ht="14.45">
      <c r="A99" s="243" t="s">
        <v>139</v>
      </c>
      <c r="B99" s="3" t="s">
        <v>651</v>
      </c>
      <c r="D99" s="185" t="s">
        <v>250</v>
      </c>
      <c r="E99" s="240" t="s">
        <v>652</v>
      </c>
    </row>
    <row r="100" spans="1:5" ht="14.45">
      <c r="A100" s="244" t="s">
        <v>140</v>
      </c>
      <c r="B100" s="3" t="s">
        <v>653</v>
      </c>
      <c r="D100" s="186" t="s">
        <v>228</v>
      </c>
      <c r="E100" s="241" t="s">
        <v>654</v>
      </c>
    </row>
    <row r="101" spans="1:5" ht="14.45">
      <c r="A101" s="243" t="s">
        <v>141</v>
      </c>
      <c r="B101" s="3" t="s">
        <v>655</v>
      </c>
      <c r="D101" s="185" t="s">
        <v>307</v>
      </c>
      <c r="E101" s="240" t="s">
        <v>656</v>
      </c>
    </row>
    <row r="102" spans="1:5" ht="14.45">
      <c r="A102" s="247" t="s">
        <v>142</v>
      </c>
      <c r="B102" s="3" t="s">
        <v>657</v>
      </c>
      <c r="D102" s="186" t="s">
        <v>322</v>
      </c>
      <c r="E102" s="241" t="s">
        <v>658</v>
      </c>
    </row>
    <row r="103" spans="1:5" ht="14.45">
      <c r="A103" s="243" t="s">
        <v>143</v>
      </c>
      <c r="B103" s="3" t="s">
        <v>659</v>
      </c>
      <c r="D103" s="185" t="s">
        <v>272</v>
      </c>
      <c r="E103" s="240" t="s">
        <v>660</v>
      </c>
    </row>
    <row r="104" spans="1:5" ht="14.45">
      <c r="A104" s="248" t="s">
        <v>144</v>
      </c>
      <c r="B104" s="3" t="s">
        <v>661</v>
      </c>
      <c r="D104" s="186" t="s">
        <v>281</v>
      </c>
      <c r="E104" s="241" t="s">
        <v>662</v>
      </c>
    </row>
    <row r="105" spans="1:5" ht="14.45">
      <c r="A105" s="243" t="s">
        <v>145</v>
      </c>
      <c r="B105" s="3" t="s">
        <v>663</v>
      </c>
      <c r="D105" s="185" t="s">
        <v>390</v>
      </c>
      <c r="E105" s="240" t="s">
        <v>664</v>
      </c>
    </row>
    <row r="106" spans="1:5" ht="14.45">
      <c r="A106" s="243" t="s">
        <v>146</v>
      </c>
      <c r="B106" s="3" t="s">
        <v>665</v>
      </c>
      <c r="D106" s="186" t="s">
        <v>183</v>
      </c>
      <c r="E106" s="241" t="s">
        <v>666</v>
      </c>
    </row>
    <row r="107" spans="1:5" ht="14.45">
      <c r="A107" s="244" t="s">
        <v>147</v>
      </c>
      <c r="B107" s="3" t="s">
        <v>667</v>
      </c>
      <c r="D107" s="185" t="s">
        <v>292</v>
      </c>
      <c r="E107" s="240" t="s">
        <v>668</v>
      </c>
    </row>
    <row r="108" spans="1:5" ht="14.45">
      <c r="A108" s="244" t="s">
        <v>148</v>
      </c>
      <c r="B108" s="3" t="s">
        <v>669</v>
      </c>
      <c r="D108" s="186" t="s">
        <v>279</v>
      </c>
      <c r="E108" s="241" t="s">
        <v>670</v>
      </c>
    </row>
    <row r="109" spans="1:5" ht="14.45">
      <c r="A109" s="249" t="s">
        <v>149</v>
      </c>
      <c r="B109" s="53" t="s">
        <v>671</v>
      </c>
      <c r="D109" s="185" t="s">
        <v>301</v>
      </c>
      <c r="E109" s="240" t="s">
        <v>672</v>
      </c>
    </row>
    <row r="110" spans="1:5" ht="14.45">
      <c r="A110" s="214" t="s">
        <v>150</v>
      </c>
      <c r="B110" s="249" t="s">
        <v>673</v>
      </c>
      <c r="D110" s="186" t="s">
        <v>392</v>
      </c>
      <c r="E110" s="241" t="s">
        <v>674</v>
      </c>
    </row>
    <row r="111" spans="1:5" ht="14.45">
      <c r="A111" s="214" t="s">
        <v>452</v>
      </c>
      <c r="B111" s="3" t="s">
        <v>675</v>
      </c>
      <c r="D111" s="185" t="s">
        <v>270</v>
      </c>
      <c r="E111" s="240" t="s">
        <v>676</v>
      </c>
    </row>
    <row r="112" spans="1:5" ht="14.45">
      <c r="A112" s="249" t="s">
        <v>453</v>
      </c>
      <c r="B112" s="53" t="s">
        <v>677</v>
      </c>
      <c r="D112" s="186" t="s">
        <v>299</v>
      </c>
      <c r="E112" s="241" t="s">
        <v>678</v>
      </c>
    </row>
    <row r="113" spans="1:5" ht="14.45">
      <c r="A113" t="s">
        <v>152</v>
      </c>
      <c r="B113" t="s">
        <v>679</v>
      </c>
      <c r="D113" s="185" t="s">
        <v>290</v>
      </c>
      <c r="E113" s="240" t="s">
        <v>680</v>
      </c>
    </row>
    <row r="114" spans="1:5" ht="14.45">
      <c r="D114" s="186" t="s">
        <v>211</v>
      </c>
      <c r="E114" s="241" t="s">
        <v>681</v>
      </c>
    </row>
    <row r="115" spans="1:5" ht="14.45">
      <c r="D115" s="185" t="s">
        <v>252</v>
      </c>
      <c r="E115" s="240" t="s">
        <v>682</v>
      </c>
    </row>
    <row r="116" spans="1:5" ht="14.45">
      <c r="A116" s="206"/>
      <c r="D116" s="186" t="s">
        <v>254</v>
      </c>
      <c r="E116" s="241" t="s">
        <v>683</v>
      </c>
    </row>
    <row r="117" spans="1:5" ht="14.45">
      <c r="D117" s="185" t="s">
        <v>309</v>
      </c>
      <c r="E117" s="240" t="s">
        <v>684</v>
      </c>
    </row>
    <row r="118" spans="1:5" ht="14.45">
      <c r="A118" s="206"/>
      <c r="D118" s="186" t="s">
        <v>394</v>
      </c>
      <c r="E118" s="241" t="s">
        <v>685</v>
      </c>
    </row>
    <row r="119" spans="1:5" ht="14.45">
      <c r="A119" s="206"/>
      <c r="D119" s="185" t="s">
        <v>294</v>
      </c>
      <c r="E119" s="240" t="s">
        <v>686</v>
      </c>
    </row>
    <row r="120" spans="1:5" ht="14.45">
      <c r="A120" s="206"/>
      <c r="D120" s="186" t="s">
        <v>209</v>
      </c>
      <c r="E120" s="241" t="s">
        <v>687</v>
      </c>
    </row>
    <row r="121" spans="1:5" ht="14.45">
      <c r="A121" s="207"/>
      <c r="D121" s="185" t="s">
        <v>275</v>
      </c>
      <c r="E121" s="240" t="s">
        <v>688</v>
      </c>
    </row>
    <row r="122" spans="1:5" ht="14.45">
      <c r="A122" s="207"/>
      <c r="B122" s="53"/>
      <c r="D122" s="186" t="s">
        <v>331</v>
      </c>
      <c r="E122" s="241" t="s">
        <v>689</v>
      </c>
    </row>
    <row r="123" spans="1:5" ht="14.45">
      <c r="A123" s="207"/>
      <c r="B123" s="53"/>
      <c r="D123" s="185" t="s">
        <v>218</v>
      </c>
      <c r="E123" s="240" t="s">
        <v>690</v>
      </c>
    </row>
    <row r="124" spans="1:5" ht="14.45">
      <c r="D124" s="186" t="s">
        <v>225</v>
      </c>
      <c r="E124" s="241" t="s">
        <v>691</v>
      </c>
    </row>
    <row r="125" spans="1:5" ht="14.45">
      <c r="D125" s="185" t="s">
        <v>217</v>
      </c>
      <c r="E125" s="240" t="s">
        <v>692</v>
      </c>
    </row>
    <row r="126" spans="1:5" ht="14.45">
      <c r="D126" s="186" t="s">
        <v>300</v>
      </c>
      <c r="E126" s="241" t="s">
        <v>693</v>
      </c>
    </row>
    <row r="127" spans="1:5" ht="14.45">
      <c r="D127" s="185" t="s">
        <v>316</v>
      </c>
      <c r="E127" s="240" t="s">
        <v>694</v>
      </c>
    </row>
    <row r="128" spans="1:5" ht="14.45">
      <c r="D128" s="186" t="s">
        <v>396</v>
      </c>
      <c r="E128" s="241" t="s">
        <v>695</v>
      </c>
    </row>
    <row r="129" spans="2:5" ht="14.45">
      <c r="D129" s="185" t="s">
        <v>308</v>
      </c>
      <c r="E129" s="240" t="s">
        <v>696</v>
      </c>
    </row>
    <row r="130" spans="2:5" ht="14.45">
      <c r="D130" s="186" t="s">
        <v>207</v>
      </c>
      <c r="E130" s="241" t="s">
        <v>697</v>
      </c>
    </row>
    <row r="131" spans="2:5" ht="14.45">
      <c r="B131" s="3"/>
      <c r="D131" s="185" t="s">
        <v>323</v>
      </c>
      <c r="E131" s="240" t="s">
        <v>698</v>
      </c>
    </row>
    <row r="132" spans="2:5" ht="14.45">
      <c r="B132" s="3"/>
      <c r="D132" s="186" t="s">
        <v>244</v>
      </c>
      <c r="E132" s="241" t="s">
        <v>699</v>
      </c>
    </row>
    <row r="133" spans="2:5" ht="14.45">
      <c r="D133" s="185" t="s">
        <v>329</v>
      </c>
      <c r="E133" s="240" t="s">
        <v>700</v>
      </c>
    </row>
    <row r="134" spans="2:5" ht="14.45">
      <c r="D134" s="186" t="s">
        <v>333</v>
      </c>
      <c r="E134" s="241" t="s">
        <v>701</v>
      </c>
    </row>
    <row r="135" spans="2:5" ht="14.45">
      <c r="D135" s="185" t="s">
        <v>315</v>
      </c>
      <c r="E135" s="240" t="s">
        <v>702</v>
      </c>
    </row>
    <row r="136" spans="2:5" ht="14.45">
      <c r="D136" s="186" t="s">
        <v>341</v>
      </c>
      <c r="E136" s="241" t="s">
        <v>703</v>
      </c>
    </row>
    <row r="137" spans="2:5" ht="14.45">
      <c r="D137" s="185" t="s">
        <v>398</v>
      </c>
      <c r="E137" s="240" t="s">
        <v>704</v>
      </c>
    </row>
    <row r="138" spans="2:5" ht="14.45">
      <c r="D138" s="186" t="s">
        <v>340</v>
      </c>
      <c r="E138" s="241" t="s">
        <v>705</v>
      </c>
    </row>
    <row r="139" spans="2:5" ht="14.45">
      <c r="D139" s="185" t="s">
        <v>400</v>
      </c>
      <c r="E139" s="240" t="s">
        <v>706</v>
      </c>
    </row>
    <row r="140" spans="2:5" ht="14.45">
      <c r="D140" s="186" t="s">
        <v>402</v>
      </c>
      <c r="E140" s="241" t="s">
        <v>707</v>
      </c>
    </row>
    <row r="141" spans="2:5" ht="14.45">
      <c r="D141" s="185" t="s">
        <v>241</v>
      </c>
      <c r="E141" s="240" t="s">
        <v>708</v>
      </c>
    </row>
    <row r="142" spans="2:5" ht="14.45">
      <c r="D142" s="186" t="s">
        <v>335</v>
      </c>
      <c r="E142" s="241" t="s">
        <v>709</v>
      </c>
    </row>
    <row r="143" spans="2:5" ht="14.45">
      <c r="D143" s="185" t="s">
        <v>710</v>
      </c>
      <c r="E143" s="240" t="s">
        <v>711</v>
      </c>
    </row>
    <row r="144" spans="2:5" ht="14.45">
      <c r="D144" s="186" t="s">
        <v>263</v>
      </c>
      <c r="E144" s="241" t="s">
        <v>712</v>
      </c>
    </row>
    <row r="145" spans="4:5" ht="14.45">
      <c r="D145" s="185" t="s">
        <v>238</v>
      </c>
      <c r="E145" s="240" t="s">
        <v>713</v>
      </c>
    </row>
    <row r="146" spans="4:5" ht="14.45">
      <c r="D146" s="186" t="s">
        <v>349</v>
      </c>
      <c r="E146" s="241" t="s">
        <v>714</v>
      </c>
    </row>
    <row r="147" spans="4:5" ht="14.45">
      <c r="D147" s="185" t="s">
        <v>356</v>
      </c>
      <c r="E147" s="240" t="s">
        <v>715</v>
      </c>
    </row>
    <row r="148" spans="4:5" ht="14.45">
      <c r="D148" s="186" t="s">
        <v>363</v>
      </c>
      <c r="E148" s="241" t="s">
        <v>716</v>
      </c>
    </row>
    <row r="149" spans="4:5" ht="14.45">
      <c r="D149" s="185" t="s">
        <v>285</v>
      </c>
      <c r="E149" s="240" t="s">
        <v>717</v>
      </c>
    </row>
    <row r="150" spans="4:5" ht="14.45">
      <c r="D150" s="186" t="s">
        <v>245</v>
      </c>
      <c r="E150" s="241" t="s">
        <v>718</v>
      </c>
    </row>
    <row r="151" spans="4:5" ht="14.45">
      <c r="D151" s="185" t="s">
        <v>179</v>
      </c>
      <c r="E151" s="240" t="s">
        <v>719</v>
      </c>
    </row>
    <row r="152" spans="4:5" ht="14.45">
      <c r="D152" s="186" t="s">
        <v>236</v>
      </c>
      <c r="E152" s="241" t="s">
        <v>720</v>
      </c>
    </row>
    <row r="153" spans="4:5" ht="14.45">
      <c r="D153" s="185" t="s">
        <v>328</v>
      </c>
      <c r="E153" s="240" t="s">
        <v>721</v>
      </c>
    </row>
    <row r="154" spans="4:5" ht="14.45">
      <c r="D154" s="186" t="s">
        <v>339</v>
      </c>
      <c r="E154" s="241" t="s">
        <v>722</v>
      </c>
    </row>
    <row r="155" spans="4:5" ht="14.45">
      <c r="D155" s="185" t="s">
        <v>404</v>
      </c>
      <c r="E155" s="240" t="s">
        <v>723</v>
      </c>
    </row>
    <row r="156" spans="4:5" ht="14.45">
      <c r="D156" s="186" t="s">
        <v>266</v>
      </c>
      <c r="E156" s="241" t="s">
        <v>724</v>
      </c>
    </row>
    <row r="157" spans="4:5" ht="14.45">
      <c r="D157" s="185" t="s">
        <v>347</v>
      </c>
      <c r="E157" s="240" t="s">
        <v>725</v>
      </c>
    </row>
    <row r="158" spans="4:5" ht="14.45">
      <c r="D158" s="186" t="s">
        <v>181</v>
      </c>
      <c r="E158" s="241" t="s">
        <v>726</v>
      </c>
    </row>
    <row r="159" spans="4:5" ht="14.45">
      <c r="D159" s="185" t="s">
        <v>348</v>
      </c>
      <c r="E159" s="240" t="s">
        <v>727</v>
      </c>
    </row>
    <row r="160" spans="4:5" ht="14.45">
      <c r="D160" s="186" t="s">
        <v>406</v>
      </c>
      <c r="E160" s="241" t="s">
        <v>728</v>
      </c>
    </row>
    <row r="161" spans="4:5" ht="14.45">
      <c r="D161" s="185" t="s">
        <v>408</v>
      </c>
      <c r="E161" s="240" t="s">
        <v>729</v>
      </c>
    </row>
    <row r="162" spans="4:5" ht="14.45">
      <c r="D162" s="186" t="s">
        <v>203</v>
      </c>
      <c r="E162" s="241" t="s">
        <v>730</v>
      </c>
    </row>
    <row r="163" spans="4:5" ht="14.45">
      <c r="D163" s="185" t="s">
        <v>410</v>
      </c>
      <c r="E163" s="240" t="s">
        <v>731</v>
      </c>
    </row>
    <row r="164" spans="4:5" ht="14.45">
      <c r="D164" s="186" t="s">
        <v>325</v>
      </c>
      <c r="E164" s="241" t="s">
        <v>732</v>
      </c>
    </row>
    <row r="165" spans="4:5" ht="14.45">
      <c r="D165" s="185" t="s">
        <v>174</v>
      </c>
      <c r="E165" s="240" t="s">
        <v>733</v>
      </c>
    </row>
    <row r="166" spans="4:5" ht="14.45">
      <c r="D166" s="186" t="s">
        <v>283</v>
      </c>
      <c r="E166" s="241" t="s">
        <v>734</v>
      </c>
    </row>
    <row r="167" spans="4:5" ht="14.45">
      <c r="D167" s="185" t="s">
        <v>194</v>
      </c>
      <c r="E167" s="240" t="s">
        <v>735</v>
      </c>
    </row>
    <row r="168" spans="4:5" ht="14.45">
      <c r="D168" s="186" t="s">
        <v>302</v>
      </c>
      <c r="E168" s="241" t="s">
        <v>736</v>
      </c>
    </row>
    <row r="169" spans="4:5" ht="14.45">
      <c r="D169" s="185" t="s">
        <v>286</v>
      </c>
      <c r="E169" s="240" t="s">
        <v>737</v>
      </c>
    </row>
    <row r="170" spans="4:5" ht="14.45">
      <c r="D170" s="186" t="s">
        <v>204</v>
      </c>
      <c r="E170" s="241" t="s">
        <v>738</v>
      </c>
    </row>
    <row r="171" spans="4:5" ht="14.45">
      <c r="D171" s="185" t="s">
        <v>365</v>
      </c>
      <c r="E171" s="240" t="s">
        <v>739</v>
      </c>
    </row>
    <row r="172" spans="4:5" ht="14.45">
      <c r="D172" s="186" t="s">
        <v>334</v>
      </c>
      <c r="E172" s="241" t="s">
        <v>740</v>
      </c>
    </row>
    <row r="173" spans="4:5" ht="14.45">
      <c r="D173" s="185" t="s">
        <v>354</v>
      </c>
      <c r="E173" s="240" t="s">
        <v>741</v>
      </c>
    </row>
    <row r="174" spans="4:5" ht="14.45">
      <c r="D174" s="186" t="s">
        <v>343</v>
      </c>
      <c r="E174" s="241" t="s">
        <v>742</v>
      </c>
    </row>
    <row r="175" spans="4:5" ht="14.45">
      <c r="D175" s="185" t="s">
        <v>295</v>
      </c>
      <c r="E175" s="240" t="s">
        <v>743</v>
      </c>
    </row>
    <row r="176" spans="4:5" ht="14.45">
      <c r="D176" s="186" t="s">
        <v>344</v>
      </c>
      <c r="E176" s="241" t="s">
        <v>744</v>
      </c>
    </row>
    <row r="177" spans="1:5" ht="14.45">
      <c r="D177" s="185" t="s">
        <v>311</v>
      </c>
      <c r="E177" s="240" t="s">
        <v>745</v>
      </c>
    </row>
    <row r="178" spans="1:5" ht="14.45">
      <c r="A178" s="162"/>
      <c r="B178" s="162"/>
      <c r="D178" s="186" t="s">
        <v>267</v>
      </c>
      <c r="E178" s="241" t="s">
        <v>746</v>
      </c>
    </row>
    <row r="179" spans="1:5" ht="14.45">
      <c r="A179" s="4"/>
      <c r="B179" s="162"/>
      <c r="D179" s="185" t="s">
        <v>412</v>
      </c>
      <c r="E179" s="240" t="s">
        <v>747</v>
      </c>
    </row>
    <row r="180" spans="1:5" ht="14.45">
      <c r="A180" s="53"/>
      <c r="B180" s="53"/>
      <c r="D180" s="186" t="s">
        <v>414</v>
      </c>
      <c r="E180" s="241" t="s">
        <v>748</v>
      </c>
    </row>
    <row r="181" spans="1:5" ht="14.45">
      <c r="A181" s="162"/>
      <c r="B181" s="162"/>
      <c r="D181" s="185" t="s">
        <v>324</v>
      </c>
      <c r="E181" s="240" t="s">
        <v>749</v>
      </c>
    </row>
    <row r="182" spans="1:5" ht="14.45">
      <c r="A182" s="162"/>
      <c r="B182" s="162"/>
      <c r="D182" s="186" t="s">
        <v>227</v>
      </c>
      <c r="E182" s="241" t="s">
        <v>628</v>
      </c>
    </row>
    <row r="183" spans="1:5" ht="14.45">
      <c r="A183" s="162"/>
      <c r="D183" s="185" t="s">
        <v>212</v>
      </c>
      <c r="E183" s="240" t="s">
        <v>750</v>
      </c>
    </row>
    <row r="184" spans="1:5" ht="14.45">
      <c r="A184" s="162"/>
      <c r="D184" s="186" t="s">
        <v>416</v>
      </c>
      <c r="E184" s="241" t="s">
        <v>751</v>
      </c>
    </row>
    <row r="185" spans="1:5" ht="14.45">
      <c r="D185" s="185" t="s">
        <v>418</v>
      </c>
      <c r="E185" s="240" t="s">
        <v>752</v>
      </c>
    </row>
    <row r="186" spans="1:5" ht="14.45">
      <c r="D186" s="186" t="s">
        <v>350</v>
      </c>
      <c r="E186" s="241" t="s">
        <v>753</v>
      </c>
    </row>
    <row r="187" spans="1:5" ht="14.45">
      <c r="D187" s="185" t="s">
        <v>357</v>
      </c>
      <c r="E187" s="240" t="s">
        <v>754</v>
      </c>
    </row>
    <row r="188" spans="1:5" ht="14.45">
      <c r="D188" s="186" t="s">
        <v>202</v>
      </c>
      <c r="E188" s="241" t="s">
        <v>755</v>
      </c>
    </row>
    <row r="189" spans="1:5" ht="14.45">
      <c r="D189" s="185" t="s">
        <v>355</v>
      </c>
      <c r="E189" s="240" t="s">
        <v>756</v>
      </c>
    </row>
    <row r="190" spans="1:5" ht="14.45">
      <c r="D190" s="186" t="s">
        <v>351</v>
      </c>
      <c r="E190" s="241" t="s">
        <v>757</v>
      </c>
    </row>
    <row r="191" spans="1:5" ht="14.45">
      <c r="D191" s="185" t="s">
        <v>318</v>
      </c>
      <c r="E191" s="240" t="s">
        <v>758</v>
      </c>
    </row>
    <row r="192" spans="1:5" ht="14.45">
      <c r="D192" s="186" t="s">
        <v>361</v>
      </c>
      <c r="E192" s="241" t="s">
        <v>759</v>
      </c>
    </row>
    <row r="193" spans="4:5" ht="14.45">
      <c r="D193" s="185" t="s">
        <v>249</v>
      </c>
      <c r="E193" s="240" t="s">
        <v>760</v>
      </c>
    </row>
    <row r="194" spans="4:5" ht="14.45">
      <c r="D194" s="186" t="s">
        <v>271</v>
      </c>
      <c r="E194" s="241" t="s">
        <v>761</v>
      </c>
    </row>
    <row r="195" spans="4:5" ht="14.45">
      <c r="D195" s="185" t="s">
        <v>291</v>
      </c>
      <c r="E195" s="240" t="s">
        <v>762</v>
      </c>
    </row>
    <row r="196" spans="4:5" ht="14.45">
      <c r="D196" s="186" t="s">
        <v>420</v>
      </c>
      <c r="E196" s="241" t="s">
        <v>763</v>
      </c>
    </row>
    <row r="197" spans="4:5" ht="14.45">
      <c r="D197" s="185" t="s">
        <v>305</v>
      </c>
      <c r="E197" s="240" t="s">
        <v>764</v>
      </c>
    </row>
    <row r="198" spans="4:5" ht="14.45">
      <c r="D198" s="186" t="s">
        <v>422</v>
      </c>
      <c r="E198" s="241" t="s">
        <v>765</v>
      </c>
    </row>
    <row r="199" spans="4:5" ht="14.45">
      <c r="D199" s="185" t="s">
        <v>424</v>
      </c>
      <c r="E199" s="240" t="s">
        <v>766</v>
      </c>
    </row>
    <row r="200" spans="4:5" ht="14.45">
      <c r="D200" s="186" t="s">
        <v>426</v>
      </c>
      <c r="E200" s="241" t="s">
        <v>767</v>
      </c>
    </row>
    <row r="201" spans="4:5" ht="14.45">
      <c r="D201" s="185" t="s">
        <v>428</v>
      </c>
      <c r="E201" s="240" t="s">
        <v>768</v>
      </c>
    </row>
    <row r="202" spans="4:5" ht="14.45">
      <c r="D202" s="186" t="s">
        <v>259</v>
      </c>
      <c r="E202" s="241" t="s">
        <v>769</v>
      </c>
    </row>
    <row r="203" spans="4:5" ht="14.45">
      <c r="D203" s="185" t="s">
        <v>430</v>
      </c>
      <c r="E203" s="240" t="s">
        <v>770</v>
      </c>
    </row>
    <row r="204" spans="4:5" ht="14.45">
      <c r="D204" s="186" t="s">
        <v>431</v>
      </c>
      <c r="E204" s="241" t="s">
        <v>771</v>
      </c>
    </row>
    <row r="205" spans="4:5" ht="14.45">
      <c r="D205" s="185" t="s">
        <v>273</v>
      </c>
      <c r="E205" s="240" t="s">
        <v>772</v>
      </c>
    </row>
    <row r="206" spans="4:5" ht="14.45">
      <c r="D206" s="186" t="s">
        <v>433</v>
      </c>
      <c r="E206" s="241" t="s">
        <v>773</v>
      </c>
    </row>
    <row r="207" spans="4:5" ht="14.45">
      <c r="D207" s="185" t="s">
        <v>320</v>
      </c>
      <c r="E207" s="240" t="s">
        <v>774</v>
      </c>
    </row>
    <row r="208" spans="4:5" ht="14.45">
      <c r="D208" s="186" t="s">
        <v>435</v>
      </c>
      <c r="E208" s="241" t="s">
        <v>775</v>
      </c>
    </row>
    <row r="209" spans="1:5" ht="14.45">
      <c r="D209" s="185" t="s">
        <v>437</v>
      </c>
      <c r="E209" s="240" t="s">
        <v>776</v>
      </c>
    </row>
    <row r="210" spans="1:5" ht="14.45">
      <c r="D210" s="186" t="s">
        <v>367</v>
      </c>
      <c r="E210" s="241" t="s">
        <v>777</v>
      </c>
    </row>
    <row r="211" spans="1:5" ht="14.45">
      <c r="D211" s="185" t="s">
        <v>336</v>
      </c>
      <c r="E211" s="240" t="s">
        <v>778</v>
      </c>
    </row>
    <row r="212" spans="1:5" ht="14.45">
      <c r="D212" s="186" t="s">
        <v>293</v>
      </c>
      <c r="E212" s="241" t="s">
        <v>779</v>
      </c>
    </row>
    <row r="213" spans="1:5" ht="14.45">
      <c r="D213" s="185" t="s">
        <v>438</v>
      </c>
      <c r="E213" s="240" t="s">
        <v>780</v>
      </c>
    </row>
    <row r="214" spans="1:5" ht="14.45">
      <c r="D214" s="186" t="s">
        <v>310</v>
      </c>
      <c r="E214" s="241" t="s">
        <v>781</v>
      </c>
    </row>
    <row r="215" spans="1:5" ht="14.45">
      <c r="A215" s="3"/>
      <c r="D215" s="185" t="s">
        <v>782</v>
      </c>
      <c r="E215" s="240" t="s">
        <v>783</v>
      </c>
    </row>
    <row r="216" spans="1:5" ht="14.45">
      <c r="A216" s="5"/>
      <c r="D216" s="186" t="s">
        <v>439</v>
      </c>
      <c r="E216" s="241" t="s">
        <v>784</v>
      </c>
    </row>
    <row r="217" spans="1:5" ht="14.45">
      <c r="D217" s="185" t="s">
        <v>317</v>
      </c>
      <c r="E217" s="240" t="s">
        <v>785</v>
      </c>
    </row>
    <row r="218" spans="1:5" ht="14.45">
      <c r="D218" s="186" t="s">
        <v>440</v>
      </c>
      <c r="E218" s="241" t="s">
        <v>786</v>
      </c>
    </row>
    <row r="219" spans="1:5" ht="14.45">
      <c r="D219" s="185" t="s">
        <v>441</v>
      </c>
      <c r="E219" s="240" t="s">
        <v>787</v>
      </c>
    </row>
    <row r="220" spans="1:5" ht="14.45">
      <c r="D220" s="186" t="s">
        <v>442</v>
      </c>
      <c r="E220" s="241" t="s">
        <v>788</v>
      </c>
    </row>
    <row r="221" spans="1:5" ht="14.45">
      <c r="D221" s="185" t="s">
        <v>167</v>
      </c>
      <c r="E221" s="240" t="s">
        <v>789</v>
      </c>
    </row>
    <row r="222" spans="1:5" ht="14.45">
      <c r="D222" s="186" t="s">
        <v>443</v>
      </c>
      <c r="E222" s="241" t="s">
        <v>790</v>
      </c>
    </row>
    <row r="223" spans="1:5" ht="14.45">
      <c r="D223" s="185" t="s">
        <v>223</v>
      </c>
      <c r="E223" s="240" t="s">
        <v>791</v>
      </c>
    </row>
    <row r="224" spans="1:5" ht="14.45">
      <c r="D224" s="186" t="s">
        <v>330</v>
      </c>
      <c r="E224" s="241" t="s">
        <v>792</v>
      </c>
    </row>
    <row r="225" spans="4:5" ht="14.45">
      <c r="D225" s="185" t="s">
        <v>444</v>
      </c>
      <c r="E225" s="240" t="s">
        <v>793</v>
      </c>
    </row>
    <row r="226" spans="4:5" ht="14.45">
      <c r="D226" s="186" t="s">
        <v>445</v>
      </c>
      <c r="E226" s="241" t="s">
        <v>794</v>
      </c>
    </row>
    <row r="227" spans="4:5" ht="14.45">
      <c r="D227" s="185" t="s">
        <v>304</v>
      </c>
      <c r="E227" s="240" t="s">
        <v>795</v>
      </c>
    </row>
    <row r="228" spans="4:5" ht="14.45">
      <c r="D228" s="186" t="s">
        <v>234</v>
      </c>
      <c r="E228" s="241" t="s">
        <v>796</v>
      </c>
    </row>
    <row r="229" spans="4:5" ht="14.45">
      <c r="D229" s="185" t="s">
        <v>362</v>
      </c>
      <c r="E229" s="240" t="s">
        <v>797</v>
      </c>
    </row>
    <row r="230" spans="4:5" ht="14.45">
      <c r="D230" s="186" t="s">
        <v>190</v>
      </c>
      <c r="E230" s="241" t="s">
        <v>798</v>
      </c>
    </row>
    <row r="231" spans="4:5" ht="14.45">
      <c r="D231" s="185" t="s">
        <v>312</v>
      </c>
      <c r="E231" s="240" t="s">
        <v>799</v>
      </c>
    </row>
    <row r="232" spans="4:5" ht="14.45">
      <c r="D232" s="186" t="s">
        <v>446</v>
      </c>
      <c r="E232" s="241" t="s">
        <v>800</v>
      </c>
    </row>
    <row r="233" spans="4:5" ht="14.45">
      <c r="D233" s="185" t="s">
        <v>251</v>
      </c>
      <c r="E233" s="240" t="s">
        <v>801</v>
      </c>
    </row>
    <row r="234" spans="4:5" ht="14.45">
      <c r="D234" s="186" t="s">
        <v>332</v>
      </c>
      <c r="E234" s="241" t="s">
        <v>802</v>
      </c>
    </row>
    <row r="235" spans="4:5" ht="14.45">
      <c r="D235" s="185" t="s">
        <v>146</v>
      </c>
      <c r="E235" s="240" t="s">
        <v>803</v>
      </c>
    </row>
    <row r="236" spans="4:5" ht="14.45">
      <c r="D236" s="186" t="s">
        <v>447</v>
      </c>
      <c r="E236" s="241" t="s">
        <v>804</v>
      </c>
    </row>
    <row r="237" spans="4:5" ht="14.45">
      <c r="D237" s="185" t="s">
        <v>280</v>
      </c>
      <c r="E237" s="240" t="s">
        <v>805</v>
      </c>
    </row>
    <row r="238" spans="4:5" ht="14.45">
      <c r="D238" s="186" t="s">
        <v>161</v>
      </c>
      <c r="E238" s="241" t="s">
        <v>806</v>
      </c>
    </row>
    <row r="239" spans="4:5" ht="14.45">
      <c r="D239" s="185" t="s">
        <v>239</v>
      </c>
      <c r="E239" s="240" t="s">
        <v>807</v>
      </c>
    </row>
    <row r="240" spans="4:5" ht="14.45">
      <c r="D240" s="186" t="s">
        <v>287</v>
      </c>
      <c r="E240" s="241" t="s">
        <v>808</v>
      </c>
    </row>
    <row r="241" spans="4:5" ht="14.45">
      <c r="D241" s="185" t="s">
        <v>185</v>
      </c>
      <c r="E241" s="240" t="s">
        <v>809</v>
      </c>
    </row>
    <row r="242" spans="4:5" ht="14.45">
      <c r="D242" s="186" t="s">
        <v>448</v>
      </c>
      <c r="E242" s="241" t="s">
        <v>810</v>
      </c>
    </row>
    <row r="243" spans="4:5" ht="14.45">
      <c r="D243" s="185" t="s">
        <v>449</v>
      </c>
      <c r="E243" s="240" t="s">
        <v>811</v>
      </c>
    </row>
    <row r="244" spans="4:5" ht="14.45">
      <c r="D244" s="186" t="s">
        <v>369</v>
      </c>
      <c r="E244" s="241" t="s">
        <v>812</v>
      </c>
    </row>
    <row r="245" spans="4:5" ht="14.45">
      <c r="D245" s="185" t="s">
        <v>372</v>
      </c>
      <c r="E245" s="240" t="s">
        <v>813</v>
      </c>
    </row>
    <row r="246" spans="4:5" ht="14.45">
      <c r="D246" s="186" t="s">
        <v>165</v>
      </c>
      <c r="E246" s="241" t="s">
        <v>814</v>
      </c>
    </row>
    <row r="247" spans="4:5" ht="14.45">
      <c r="D247" s="185" t="s">
        <v>205</v>
      </c>
      <c r="E247" s="240" t="s">
        <v>815</v>
      </c>
    </row>
    <row r="248" spans="4:5" ht="14.45">
      <c r="D248" s="186" t="s">
        <v>358</v>
      </c>
      <c r="E248" s="241" t="s">
        <v>816</v>
      </c>
    </row>
    <row r="249" spans="4:5" ht="14.45">
      <c r="D249" s="185" t="s">
        <v>450</v>
      </c>
      <c r="E249" s="240" t="s">
        <v>817</v>
      </c>
    </row>
    <row r="250" spans="4:5" ht="14.45">
      <c r="D250" s="186"/>
      <c r="E250" s="241"/>
    </row>
    <row r="251" spans="4:5" ht="14.45">
      <c r="D251" s="185"/>
      <c r="E251" s="240"/>
    </row>
    <row r="252" spans="4:5" ht="14.45">
      <c r="D252" s="186"/>
      <c r="E252" s="241"/>
    </row>
    <row r="253" spans="4:5" ht="14.45">
      <c r="D253" s="185"/>
      <c r="E253" s="240"/>
    </row>
    <row r="254" spans="4:5" ht="14.45">
      <c r="D254" s="186"/>
      <c r="E254" s="241"/>
    </row>
    <row r="255" spans="4:5" ht="14.45">
      <c r="D255" s="185"/>
      <c r="E255" s="240"/>
    </row>
    <row r="256" spans="4:5" ht="14.45">
      <c r="D256" s="186"/>
      <c r="E256" s="241"/>
    </row>
    <row r="257" spans="1:5" ht="14.45">
      <c r="D257" s="185"/>
      <c r="E257" s="240"/>
    </row>
    <row r="258" spans="1:5" ht="14.45">
      <c r="D258" s="186"/>
      <c r="E258" s="241"/>
    </row>
    <row r="259" spans="1:5" ht="14.45">
      <c r="D259" s="185"/>
      <c r="E259" s="240"/>
    </row>
    <row r="260" spans="1:5" ht="14.45">
      <c r="D260" s="186"/>
      <c r="E260" s="241"/>
    </row>
    <row r="261" spans="1:5" ht="14.45">
      <c r="D261" s="185"/>
      <c r="E261" s="240"/>
    </row>
    <row r="262" spans="1:5" ht="14.45">
      <c r="D262" s="186"/>
      <c r="E262" s="241"/>
    </row>
    <row r="263" spans="1:5" ht="14.45">
      <c r="D263" s="185"/>
      <c r="E263" s="240"/>
    </row>
    <row r="264" spans="1:5" ht="14.45">
      <c r="D264" s="186"/>
      <c r="E264" s="241"/>
    </row>
    <row r="265" spans="1:5" ht="14.45">
      <c r="D265" s="185"/>
      <c r="E265" s="240"/>
    </row>
    <row r="266" spans="1:5" ht="14.45">
      <c r="D266" s="186"/>
      <c r="E266" s="241"/>
    </row>
    <row r="267" spans="1:5" ht="14.45">
      <c r="D267" s="185"/>
      <c r="E267" s="240"/>
    </row>
    <row r="268" spans="1:5" ht="14.45">
      <c r="D268" s="186"/>
      <c r="E268" s="241"/>
    </row>
    <row r="269" spans="1:5" ht="14.45">
      <c r="A269" s="162"/>
      <c r="B269" s="162"/>
      <c r="D269" s="185"/>
      <c r="E269" s="240"/>
    </row>
    <row r="270" spans="1:5" ht="14.45">
      <c r="A270" s="162"/>
      <c r="B270" s="162"/>
      <c r="D270" s="186"/>
      <c r="E270" s="241"/>
    </row>
    <row r="271" spans="1:5" ht="14.45">
      <c r="A271" s="162"/>
      <c r="B271" s="162"/>
      <c r="D271" s="185"/>
      <c r="E271" s="240"/>
    </row>
    <row r="272" spans="1:5" ht="14.45">
      <c r="A272" s="162"/>
      <c r="B272" s="162"/>
      <c r="D272" s="186"/>
      <c r="E272" s="241"/>
    </row>
    <row r="273" spans="1:5" ht="14.45">
      <c r="A273" s="162"/>
      <c r="B273" s="162"/>
      <c r="D273" s="185"/>
      <c r="E273" s="240"/>
    </row>
    <row r="274" spans="1:5" ht="14.45">
      <c r="A274" s="162"/>
      <c r="B274" s="162"/>
      <c r="D274" s="186"/>
      <c r="E274" s="241"/>
    </row>
    <row r="275" spans="1:5" ht="14.45">
      <c r="A275" s="162"/>
      <c r="B275" s="162"/>
      <c r="D275" s="185"/>
      <c r="E275" s="240"/>
    </row>
    <row r="276" spans="1:5" ht="14.45">
      <c r="A276" s="4"/>
      <c r="B276" s="162"/>
      <c r="D276" s="186"/>
      <c r="E276" s="241"/>
    </row>
    <row r="277" spans="1:5" ht="14.45">
      <c r="A277" s="162"/>
      <c r="B277" s="162"/>
      <c r="D277" s="185"/>
      <c r="E277" s="240"/>
    </row>
    <row r="278" spans="1:5" ht="14.45">
      <c r="A278" s="162"/>
      <c r="B278" s="162"/>
      <c r="D278" s="186"/>
      <c r="E278" s="241"/>
    </row>
    <row r="279" spans="1:5" ht="14.45">
      <c r="A279" s="53"/>
      <c r="B279" s="53"/>
      <c r="D279" s="185"/>
      <c r="E279" s="240"/>
    </row>
    <row r="280" spans="1:5" ht="14.45">
      <c r="A280" s="53"/>
      <c r="B280" s="53"/>
      <c r="D280" s="186"/>
      <c r="E280" s="241"/>
    </row>
    <row r="281" spans="1:5" ht="14.45">
      <c r="A281" s="53"/>
      <c r="B281" s="53"/>
      <c r="D281" s="185"/>
      <c r="E281" s="240"/>
    </row>
    <row r="282" spans="1:5" ht="14.45">
      <c r="B282" s="162"/>
      <c r="D282" s="186"/>
      <c r="E282" s="241"/>
    </row>
    <row r="283" spans="1:5" ht="14.45">
      <c r="B283" s="162"/>
      <c r="D283" s="185"/>
      <c r="E283" s="240"/>
    </row>
    <row r="284" spans="1:5" ht="14.45">
      <c r="B284" s="162"/>
      <c r="D284" s="186"/>
      <c r="E284" s="241"/>
    </row>
    <row r="285" spans="1:5" ht="14.45">
      <c r="D285" s="185"/>
      <c r="E285" s="240"/>
    </row>
    <row r="286" spans="1:5" ht="14.45">
      <c r="D286" s="186"/>
      <c r="E286" s="241"/>
    </row>
    <row r="287" spans="1:5" ht="14.45">
      <c r="D287" s="185"/>
      <c r="E287" s="240"/>
    </row>
    <row r="288" spans="1:5" ht="14.45">
      <c r="D288" s="186"/>
      <c r="E288" s="241"/>
    </row>
    <row r="289" spans="4:5" ht="14.45">
      <c r="D289" s="185"/>
      <c r="E289" s="240"/>
    </row>
    <row r="290" spans="4:5" ht="14.45">
      <c r="D290" s="186"/>
      <c r="E290" s="241"/>
    </row>
    <row r="291" spans="4:5" ht="14.45">
      <c r="D291" s="185"/>
      <c r="E291" s="240"/>
    </row>
    <row r="292" spans="4:5" ht="14.45">
      <c r="D292" s="186"/>
      <c r="E292" s="241"/>
    </row>
    <row r="293" spans="4:5" ht="14.45">
      <c r="D293" s="185"/>
      <c r="E293" s="240"/>
    </row>
    <row r="294" spans="4:5" ht="14.45">
      <c r="D294" s="186"/>
      <c r="E294" s="241"/>
    </row>
    <row r="295" spans="4:5" ht="14.45">
      <c r="D295" s="185"/>
      <c r="E295" s="240"/>
    </row>
    <row r="296" spans="4:5" ht="14.45">
      <c r="D296" s="186"/>
      <c r="E296" s="241"/>
    </row>
    <row r="297" spans="4:5" ht="14.45">
      <c r="D297" s="185"/>
      <c r="E297" s="240"/>
    </row>
    <row r="298" spans="4:5" ht="14.45">
      <c r="D298" s="186"/>
      <c r="E298" s="241"/>
    </row>
    <row r="299" spans="4:5" ht="14.45">
      <c r="D299" s="185"/>
      <c r="E299" s="240"/>
    </row>
    <row r="300" spans="4:5" ht="14.45">
      <c r="D300" s="186"/>
      <c r="E300" s="241"/>
    </row>
    <row r="301" spans="4:5" ht="14.45">
      <c r="D301" s="185"/>
      <c r="E301" s="240"/>
    </row>
    <row r="302" spans="4:5" ht="14.45">
      <c r="D302" s="186"/>
      <c r="E302" s="241"/>
    </row>
    <row r="303" spans="4:5" ht="14.45">
      <c r="D303" s="185"/>
      <c r="E303" s="240"/>
    </row>
    <row r="304" spans="4:5" ht="14.45">
      <c r="D304" s="186"/>
      <c r="E304" s="241"/>
    </row>
    <row r="305" spans="4:5" ht="14.45">
      <c r="D305" s="185"/>
      <c r="E305" s="240"/>
    </row>
    <row r="306" spans="4:5" ht="14.45">
      <c r="D306" s="186"/>
      <c r="E306" s="241"/>
    </row>
    <row r="307" spans="4:5" ht="14.45">
      <c r="D307" s="185"/>
      <c r="E307" s="240"/>
    </row>
    <row r="308" spans="4:5" ht="14.45">
      <c r="D308" s="186"/>
      <c r="E308" s="241"/>
    </row>
    <row r="309" spans="4:5" ht="14.45">
      <c r="D309" s="185"/>
      <c r="E309" s="240"/>
    </row>
    <row r="310" spans="4:5" ht="14.45">
      <c r="D310" s="186"/>
      <c r="E310" s="241"/>
    </row>
    <row r="311" spans="4:5" ht="14.45">
      <c r="D311" s="185"/>
      <c r="E311" s="240"/>
    </row>
    <row r="312" spans="4:5" ht="14.45">
      <c r="D312" s="186"/>
      <c r="E312" s="241"/>
    </row>
    <row r="313" spans="4:5" ht="14.45">
      <c r="D313" s="185"/>
      <c r="E313" s="240"/>
    </row>
    <row r="314" spans="4:5" ht="14.45">
      <c r="D314" s="186"/>
      <c r="E314" s="241"/>
    </row>
    <row r="315" spans="4:5" ht="14.45">
      <c r="D315" s="185"/>
      <c r="E315" s="240"/>
    </row>
    <row r="316" spans="4:5" ht="14.45">
      <c r="D316" s="186"/>
      <c r="E316" s="241"/>
    </row>
    <row r="317" spans="4:5" ht="14.45">
      <c r="D317" s="185"/>
      <c r="E317" s="240"/>
    </row>
    <row r="318" spans="4:5" ht="14.45">
      <c r="D318" s="186"/>
      <c r="E318" s="241"/>
    </row>
    <row r="319" spans="4:5" ht="14.45">
      <c r="D319" s="185"/>
      <c r="E319" s="240"/>
    </row>
    <row r="320" spans="4:5" ht="14.45">
      <c r="D320" s="186"/>
      <c r="E320" s="241"/>
    </row>
    <row r="321" spans="4:5" ht="14.45">
      <c r="D321" s="185"/>
      <c r="E321" s="240"/>
    </row>
    <row r="322" spans="4:5" ht="14.45">
      <c r="D322" s="186"/>
      <c r="E322" s="241"/>
    </row>
    <row r="323" spans="4:5" ht="14.45">
      <c r="D323" s="185"/>
      <c r="E323" s="240"/>
    </row>
    <row r="324" spans="4:5" ht="14.45">
      <c r="D324" s="186"/>
      <c r="E324" s="241"/>
    </row>
    <row r="325" spans="4:5" ht="14.45">
      <c r="D325" s="185"/>
      <c r="E325" s="240"/>
    </row>
    <row r="326" spans="4:5" ht="14.45">
      <c r="D326" s="186"/>
      <c r="E326" s="241"/>
    </row>
    <row r="327" spans="4:5" ht="14.45">
      <c r="D327" s="185"/>
      <c r="E327" s="240"/>
    </row>
    <row r="328" spans="4:5" ht="14.45">
      <c r="D328" s="186"/>
      <c r="E328" s="241"/>
    </row>
    <row r="329" spans="4:5" ht="14.45">
      <c r="D329" s="185"/>
      <c r="E329" s="240"/>
    </row>
    <row r="330" spans="4:5" ht="14.45">
      <c r="D330" s="186"/>
      <c r="E330" s="241"/>
    </row>
    <row r="331" spans="4:5" ht="14.45">
      <c r="D331" s="185"/>
      <c r="E331" s="240"/>
    </row>
    <row r="332" spans="4:5" ht="14.45">
      <c r="D332" s="186"/>
      <c r="E332" s="241"/>
    </row>
    <row r="333" spans="4:5" ht="14.45">
      <c r="D333" s="185"/>
      <c r="E333" s="240"/>
    </row>
    <row r="334" spans="4:5" ht="14.45">
      <c r="D334" s="186"/>
      <c r="E334" s="241"/>
    </row>
    <row r="335" spans="4:5" ht="14.45">
      <c r="D335" s="185"/>
      <c r="E335" s="240"/>
    </row>
    <row r="336" spans="4:5" ht="14.45">
      <c r="D336" s="186"/>
      <c r="E336" s="241"/>
    </row>
    <row r="337" spans="4:7" ht="14.45">
      <c r="D337" s="185"/>
      <c r="E337" s="240"/>
      <c r="G337" s="53"/>
    </row>
    <row r="338" spans="4:7" ht="14.45">
      <c r="D338" s="186"/>
      <c r="E338" s="241"/>
    </row>
    <row r="339" spans="4:7" ht="13.5" customHeight="1">
      <c r="D339" s="185"/>
      <c r="E339" s="240"/>
    </row>
    <row r="340" spans="4:7" ht="14.45">
      <c r="D340" s="186"/>
      <c r="E340" s="241"/>
    </row>
    <row r="341" spans="4:7" ht="14.45">
      <c r="D341" s="185"/>
      <c r="E341" s="240"/>
    </row>
    <row r="342" spans="4:7" ht="14.45">
      <c r="D342" s="186"/>
      <c r="E342" s="241"/>
    </row>
    <row r="343" spans="4:7" ht="14.45">
      <c r="D343" s="185"/>
      <c r="E343" s="240"/>
    </row>
    <row r="344" spans="4:7" ht="14.45">
      <c r="D344" s="186"/>
      <c r="E344" s="241"/>
    </row>
    <row r="345" spans="4:7" ht="14.45">
      <c r="D345" s="185"/>
      <c r="E345" s="240"/>
    </row>
    <row r="346" spans="4:7" ht="13.9">
      <c r="D346" s="207"/>
      <c r="E346" s="211"/>
    </row>
    <row r="347" spans="4:7" ht="13.9">
      <c r="D347" s="206"/>
      <c r="E347" s="210"/>
    </row>
    <row r="348" spans="4:7" ht="13.9">
      <c r="D348" s="207"/>
      <c r="E348" s="211"/>
    </row>
    <row r="349" spans="4:7" ht="13.9">
      <c r="D349" s="206"/>
      <c r="E349" s="210"/>
    </row>
    <row r="350" spans="4:7" ht="13.9">
      <c r="D350" s="207"/>
      <c r="E350" s="211"/>
    </row>
    <row r="351" spans="4:7" ht="13.9">
      <c r="D351" s="206"/>
      <c r="E351" s="210"/>
    </row>
    <row r="352" spans="4:7" ht="13.9">
      <c r="D352" s="207"/>
      <c r="E352" s="211"/>
    </row>
    <row r="353" spans="4:13" ht="13.9">
      <c r="D353" s="206"/>
      <c r="E353" s="210"/>
    </row>
    <row r="354" spans="4:13" ht="13.9">
      <c r="D354" s="214"/>
      <c r="E354" s="215"/>
    </row>
    <row r="355" spans="4:13" ht="14.45">
      <c r="D355" s="207"/>
      <c r="E355" s="211"/>
      <c r="F355" s="211"/>
      <c r="G355" s="179"/>
    </row>
    <row r="356" spans="4:13" ht="13.9">
      <c r="D356" s="206"/>
      <c r="E356" s="216"/>
      <c r="F356" s="210"/>
      <c r="G356" s="53"/>
      <c r="H356" s="53"/>
      <c r="I356" s="53"/>
      <c r="J356" s="53"/>
      <c r="K356" s="53"/>
      <c r="L356" s="53"/>
      <c r="M356" s="53"/>
    </row>
    <row r="357" spans="4:13" ht="13.9">
      <c r="D357" s="207"/>
      <c r="E357" s="211"/>
      <c r="F357" s="211"/>
      <c r="G357" s="53"/>
      <c r="H357" s="53"/>
      <c r="I357" s="53"/>
      <c r="J357" s="53"/>
      <c r="K357" s="53"/>
      <c r="L357" s="53"/>
      <c r="M357" s="53"/>
    </row>
    <row r="358" spans="4:13" ht="13.9">
      <c r="D358" s="207"/>
      <c r="E358" s="211"/>
      <c r="F358" s="211"/>
      <c r="G358" s="53"/>
      <c r="H358" s="53"/>
      <c r="I358" s="53"/>
      <c r="J358" s="53"/>
      <c r="K358" s="53"/>
      <c r="L358" s="53"/>
      <c r="M358" s="53"/>
    </row>
    <row r="359" spans="4:13">
      <c r="D359" s="123"/>
      <c r="E359"/>
      <c r="F359" s="69"/>
      <c r="G359" s="53"/>
      <c r="H359" s="53"/>
      <c r="I359" s="53"/>
      <c r="J359" s="53"/>
      <c r="K359" s="53"/>
      <c r="L359" s="53"/>
      <c r="M359" s="53"/>
    </row>
    <row r="360" spans="4:13" ht="14.45">
      <c r="D360" s="162"/>
      <c r="E360" s="162"/>
      <c r="F360" s="53"/>
      <c r="J360" s="53"/>
      <c r="K360" s="53"/>
      <c r="L360" s="53"/>
      <c r="M360" s="53"/>
    </row>
    <row r="361" spans="4:13" ht="14.45">
      <c r="D361" s="179"/>
      <c r="F361" s="69"/>
      <c r="J361" s="53"/>
      <c r="K361" s="53"/>
      <c r="L361" s="53"/>
      <c r="M361" s="53"/>
    </row>
    <row r="362" spans="4:13" ht="14.45">
      <c r="D362" s="179"/>
      <c r="E362" s="162"/>
      <c r="F362" s="69"/>
      <c r="J362" s="53"/>
      <c r="K362" s="53"/>
      <c r="L362" s="53"/>
      <c r="M362" s="53"/>
    </row>
    <row r="363" spans="4:13" ht="14.45">
      <c r="D363" s="179"/>
      <c r="F363" s="69"/>
      <c r="J363" s="53"/>
      <c r="K363" s="53"/>
      <c r="L363" s="53"/>
      <c r="M363" s="53"/>
    </row>
    <row r="364" spans="4:13" ht="14.45">
      <c r="D364" s="185"/>
      <c r="F364" s="69"/>
      <c r="J364" s="53"/>
      <c r="K364" s="53"/>
      <c r="L364" s="53"/>
      <c r="M364" s="53"/>
    </row>
    <row r="365" spans="4:13" ht="13.9">
      <c r="D365" s="243"/>
      <c r="E365" s="53"/>
      <c r="F365" s="69"/>
      <c r="H365" s="53"/>
      <c r="I365" s="53"/>
      <c r="J365" s="53"/>
      <c r="K365" s="53"/>
      <c r="L365" s="53"/>
      <c r="M365" s="53"/>
    </row>
    <row r="366" spans="4:13" ht="13.9">
      <c r="D366" s="243"/>
      <c r="E366" s="53"/>
    </row>
    <row r="367" spans="4:13" ht="13.9">
      <c r="D367" s="244"/>
      <c r="E367" s="53"/>
    </row>
    <row r="368" spans="4:13" ht="13.9">
      <c r="D368" s="243"/>
      <c r="E368" s="53"/>
    </row>
    <row r="369" spans="4:15" ht="13.9">
      <c r="D369" s="245"/>
      <c r="E369" s="53"/>
    </row>
    <row r="370" spans="4:15" ht="13.9">
      <c r="D370" s="246"/>
      <c r="E370" s="53"/>
    </row>
    <row r="371" spans="4:15" ht="13.9">
      <c r="D371" s="245"/>
      <c r="E371" s="53"/>
    </row>
    <row r="372" spans="4:15" ht="13.9">
      <c r="D372" s="243"/>
      <c r="E372" s="3"/>
    </row>
    <row r="373" spans="4:15" ht="14.45">
      <c r="D373" s="52"/>
    </row>
    <row r="374" spans="4:15" ht="14.45">
      <c r="D374" s="186"/>
    </row>
    <row r="375" spans="4:15" ht="14.45">
      <c r="D375" s="186"/>
    </row>
    <row r="376" spans="4:15" ht="14.45">
      <c r="D376" s="185"/>
    </row>
    <row r="377" spans="4:15" ht="14.45">
      <c r="D377" s="186"/>
    </row>
    <row r="378" spans="4:15" ht="14.45">
      <c r="D378" s="187"/>
    </row>
    <row r="379" spans="4:15" ht="14.45">
      <c r="D379" s="186"/>
    </row>
    <row r="380" spans="4:15" ht="14.45">
      <c r="D380" s="185"/>
    </row>
    <row r="381" spans="4:15" ht="14.45">
      <c r="D381" s="186"/>
    </row>
    <row r="382" spans="4:15" ht="14.45">
      <c r="D382" s="186"/>
      <c r="H382" s="53"/>
    </row>
    <row r="383" spans="4:15">
      <c r="D383" s="53"/>
      <c r="H383" s="53"/>
    </row>
    <row r="384" spans="4:15" ht="13.9">
      <c r="D384" s="243"/>
      <c r="H384" s="53"/>
      <c r="J384" s="53"/>
      <c r="K384" s="53"/>
      <c r="L384" s="53"/>
      <c r="M384" s="53"/>
      <c r="N384" s="53"/>
      <c r="O384" s="53"/>
    </row>
    <row r="385" spans="4:15" ht="13.9">
      <c r="D385" s="243"/>
      <c r="F385" s="53"/>
      <c r="H385" s="53"/>
      <c r="J385" s="53"/>
      <c r="K385" s="53"/>
      <c r="L385" s="53"/>
      <c r="M385" s="53"/>
      <c r="N385" s="53"/>
      <c r="O385" s="53"/>
    </row>
    <row r="386" spans="4:15" ht="13.9">
      <c r="D386" s="243"/>
      <c r="F386" s="53"/>
      <c r="H386" s="53"/>
      <c r="J386" s="53"/>
      <c r="K386" s="53"/>
      <c r="L386" s="53"/>
      <c r="M386" s="53"/>
      <c r="N386" s="53"/>
      <c r="O386" s="53"/>
    </row>
    <row r="387" spans="4:15" ht="13.9">
      <c r="D387" s="244"/>
      <c r="F387" s="53"/>
      <c r="H387" s="53"/>
      <c r="J387" s="53"/>
      <c r="K387" s="53"/>
      <c r="L387" s="53"/>
      <c r="M387" s="53"/>
      <c r="N387" s="53"/>
      <c r="O387" s="53"/>
    </row>
    <row r="388" spans="4:15" ht="14.45">
      <c r="D388" s="185"/>
      <c r="E388" s="162"/>
      <c r="F388" s="53"/>
      <c r="H388" s="53"/>
      <c r="J388" s="53"/>
      <c r="K388" s="53"/>
      <c r="L388" s="53"/>
      <c r="M388" s="53"/>
      <c r="N388" s="53"/>
      <c r="O388" s="53"/>
    </row>
    <row r="389" spans="4:15" ht="13.9">
      <c r="D389" s="244"/>
      <c r="E389" s="53"/>
      <c r="F389" s="53"/>
      <c r="H389" s="53"/>
      <c r="J389" s="53"/>
      <c r="K389" s="53"/>
      <c r="L389" s="53"/>
      <c r="M389" s="53"/>
      <c r="N389" s="53"/>
      <c r="O389" s="53"/>
    </row>
    <row r="390" spans="4:15" ht="13.9">
      <c r="D390" s="244"/>
      <c r="E390" s="53"/>
      <c r="N390" s="53"/>
      <c r="O390" s="53"/>
    </row>
    <row r="391" spans="4:15" ht="13.9">
      <c r="D391" s="243"/>
      <c r="E391" s="53"/>
    </row>
    <row r="392" spans="4:15" ht="13.9">
      <c r="D392" s="243"/>
      <c r="E392" s="53"/>
    </row>
    <row r="393" spans="4:15" ht="13.9">
      <c r="D393" s="243"/>
      <c r="E393" s="53"/>
    </row>
    <row r="394" spans="4:15" ht="13.9">
      <c r="D394" s="244"/>
      <c r="E394" s="53"/>
    </row>
    <row r="395" spans="4:15" ht="13.9">
      <c r="D395" s="244"/>
      <c r="E395" s="53"/>
    </row>
    <row r="396" spans="4:15" ht="13.9">
      <c r="D396" s="243"/>
      <c r="E396" s="53"/>
    </row>
    <row r="397" spans="4:15" ht="14.45">
      <c r="D397" s="243"/>
      <c r="E397" s="162"/>
    </row>
    <row r="398" spans="4:15" ht="14.45">
      <c r="D398"/>
      <c r="E398" s="162"/>
    </row>
    <row r="399" spans="4:15" ht="14.45">
      <c r="D399" s="244"/>
      <c r="E399" s="162"/>
    </row>
    <row r="400" spans="4:15" ht="14.45">
      <c r="D400" s="243"/>
      <c r="E400" s="162"/>
    </row>
    <row r="401" spans="4:9" ht="14.45">
      <c r="D401" s="245"/>
      <c r="E401" s="162"/>
    </row>
    <row r="402" spans="4:9" ht="14.45">
      <c r="D402" s="246"/>
      <c r="E402" s="162"/>
    </row>
    <row r="403" spans="4:9" ht="14.45">
      <c r="D403" s="245"/>
      <c r="E403" s="162"/>
    </row>
    <row r="404" spans="4:9" ht="13.9">
      <c r="D404" s="246"/>
      <c r="E404" s="53"/>
    </row>
    <row r="405" spans="4:9" ht="13.9">
      <c r="D405" s="245"/>
      <c r="E405" s="53"/>
    </row>
    <row r="406" spans="4:9" ht="13.9">
      <c r="D406" s="246"/>
      <c r="E406" s="53"/>
    </row>
    <row r="407" spans="4:9" ht="13.9">
      <c r="D407" s="245"/>
      <c r="E407" s="53"/>
    </row>
    <row r="408" spans="4:9" ht="13.9">
      <c r="D408" s="245"/>
      <c r="E408" s="53"/>
    </row>
    <row r="409" spans="4:9" ht="13.9">
      <c r="D409" s="245"/>
      <c r="E409" s="53"/>
    </row>
    <row r="410" spans="4:9" ht="13.9">
      <c r="D410" s="246"/>
      <c r="E410" s="53"/>
    </row>
    <row r="411" spans="4:9" ht="13.9">
      <c r="D411" s="246"/>
      <c r="E411" s="53"/>
    </row>
    <row r="412" spans="4:9" ht="13.9">
      <c r="D412" s="246"/>
      <c r="E412" s="53"/>
      <c r="G412" s="250"/>
      <c r="H412" s="251"/>
      <c r="I412" s="3"/>
    </row>
    <row r="413" spans="4:9" ht="13.9">
      <c r="D413" s="245"/>
      <c r="E413" s="53"/>
      <c r="G413" s="250"/>
      <c r="H413" s="3"/>
      <c r="I413" s="3"/>
    </row>
    <row r="414" spans="4:9" ht="13.9">
      <c r="D414" s="246"/>
      <c r="E414" s="53"/>
      <c r="G414" s="252"/>
      <c r="H414" s="3"/>
      <c r="I414" s="3"/>
    </row>
    <row r="415" spans="4:9" ht="13.9">
      <c r="D415" s="246"/>
      <c r="E415" s="53"/>
      <c r="G415" s="244"/>
      <c r="H415" s="3"/>
      <c r="I415" s="3"/>
    </row>
    <row r="416" spans="4:9" ht="13.9">
      <c r="D416" s="246"/>
      <c r="E416" s="53"/>
      <c r="G416" s="244"/>
      <c r="H416" s="3"/>
      <c r="I416" s="3"/>
    </row>
    <row r="417" spans="4:9" ht="13.9">
      <c r="D417" s="246"/>
      <c r="E417" s="53"/>
      <c r="G417" s="243"/>
      <c r="H417" s="3"/>
      <c r="I417" s="3"/>
    </row>
    <row r="418" spans="4:9" ht="13.9">
      <c r="D418" s="245"/>
      <c r="E418" s="53"/>
      <c r="G418" s="243"/>
      <c r="H418" s="3"/>
      <c r="I418" s="3"/>
    </row>
    <row r="419" spans="4:9" ht="13.9">
      <c r="D419" s="245"/>
      <c r="E419" s="53"/>
      <c r="G419" s="243"/>
      <c r="H419" s="3"/>
      <c r="I419" s="3"/>
    </row>
    <row r="420" spans="4:9" ht="13.9">
      <c r="D420" s="246"/>
      <c r="E420" s="53"/>
      <c r="G420" s="244"/>
      <c r="H420" s="3"/>
      <c r="I420" s="3"/>
    </row>
    <row r="421" spans="4:9" ht="13.9">
      <c r="D421" s="245"/>
      <c r="E421" s="53"/>
      <c r="G421" s="244"/>
      <c r="H421" s="3"/>
      <c r="I421" s="3"/>
    </row>
    <row r="422" spans="4:9" ht="13.9">
      <c r="D422" s="53"/>
      <c r="E422" s="53"/>
      <c r="G422" s="243"/>
      <c r="H422" s="3"/>
      <c r="I422" s="3"/>
    </row>
    <row r="423" spans="4:9" ht="14.45">
      <c r="D423" s="243"/>
      <c r="E423" s="162"/>
      <c r="G423" s="244"/>
      <c r="H423" s="3"/>
      <c r="I423" s="3"/>
    </row>
    <row r="424" spans="4:9" ht="14.45">
      <c r="D424" s="244"/>
      <c r="E424" s="162"/>
      <c r="G424" s="243"/>
      <c r="H424" s="3"/>
      <c r="I424" s="3"/>
    </row>
    <row r="425" spans="4:9" ht="14.45">
      <c r="D425" s="243"/>
      <c r="E425" s="162"/>
      <c r="G425" s="244"/>
      <c r="H425" s="3"/>
      <c r="I425" s="3"/>
    </row>
    <row r="426" spans="4:9" ht="13.9">
      <c r="D426" s="250"/>
      <c r="E426" s="251"/>
    </row>
    <row r="427" spans="4:9" ht="13.9">
      <c r="D427" s="250"/>
      <c r="E427" s="3"/>
    </row>
    <row r="428" spans="4:9" ht="13.9">
      <c r="D428" s="252"/>
      <c r="E428" s="3"/>
    </row>
    <row r="429" spans="4:9" ht="13.9">
      <c r="D429" s="244"/>
      <c r="E429" s="3"/>
    </row>
    <row r="430" spans="4:9" ht="13.9">
      <c r="D430" s="244"/>
      <c r="E430" s="3"/>
    </row>
    <row r="431" spans="4:9" ht="13.9">
      <c r="D431" s="243"/>
      <c r="E431" s="3"/>
    </row>
    <row r="432" spans="4:9" ht="13.9">
      <c r="D432" s="243"/>
      <c r="E432" s="3"/>
    </row>
    <row r="433" spans="4:5" ht="13.9">
      <c r="D433" s="243"/>
      <c r="E433" s="3"/>
    </row>
    <row r="434" spans="4:5" ht="13.9">
      <c r="D434" s="244"/>
      <c r="E434" s="3"/>
    </row>
    <row r="435" spans="4:5" ht="13.9">
      <c r="D435" s="244"/>
      <c r="E435" s="3"/>
    </row>
    <row r="436" spans="4:5" ht="13.9">
      <c r="D436" s="243"/>
      <c r="E436" s="3"/>
    </row>
    <row r="437" spans="4:5" ht="13.9">
      <c r="D437" s="244"/>
      <c r="E437" s="3"/>
    </row>
    <row r="438" spans="4:5" ht="13.9">
      <c r="D438" s="243"/>
      <c r="E438" s="3"/>
    </row>
    <row r="439" spans="4:5" ht="13.9">
      <c r="D439" s="244"/>
      <c r="E439" s="3"/>
    </row>
    <row r="440" spans="4:5" ht="14.45">
      <c r="D440" s="178"/>
      <c r="E440"/>
    </row>
    <row r="441" spans="4:5">
      <c r="D441" s="53"/>
    </row>
    <row r="443" spans="4:5">
      <c r="D443"/>
      <c r="E443" s="3"/>
    </row>
    <row r="444" spans="4:5">
      <c r="D444"/>
      <c r="E444" s="3"/>
    </row>
    <row r="445" spans="4:5">
      <c r="D445"/>
      <c r="E445" s="3"/>
    </row>
    <row r="446" spans="4:5">
      <c r="D446"/>
      <c r="E446" s="3"/>
    </row>
    <row r="447" spans="4:5">
      <c r="D447"/>
      <c r="E447" s="3"/>
    </row>
    <row r="448" spans="4:5">
      <c r="D448"/>
      <c r="E448" s="3"/>
    </row>
    <row r="449" spans="4:5">
      <c r="D449"/>
      <c r="E449" s="3"/>
    </row>
    <row r="450" spans="4:5">
      <c r="D450"/>
      <c r="E450" s="3"/>
    </row>
    <row r="451" spans="4:5">
      <c r="D451"/>
      <c r="E451" s="3"/>
    </row>
    <row r="452" spans="4:5">
      <c r="D452" s="3"/>
      <c r="E452" s="3"/>
    </row>
    <row r="453" spans="4:5">
      <c r="D453"/>
      <c r="E453" s="3"/>
    </row>
    <row r="454" spans="4:5">
      <c r="D454"/>
      <c r="E454" s="3"/>
    </row>
    <row r="455" spans="4:5">
      <c r="D455"/>
      <c r="E455" s="3"/>
    </row>
    <row r="456" spans="4:5">
      <c r="D456"/>
      <c r="E456" s="3"/>
    </row>
    <row r="457" spans="4:5">
      <c r="D457"/>
      <c r="E457" s="3"/>
    </row>
    <row r="458" spans="4:5">
      <c r="D458"/>
      <c r="E458" s="3"/>
    </row>
    <row r="459" spans="4:5">
      <c r="D459"/>
      <c r="E459" s="3"/>
    </row>
    <row r="460" spans="4:5">
      <c r="D460"/>
      <c r="E460" s="3"/>
    </row>
    <row r="461" spans="4:5">
      <c r="D461"/>
      <c r="E461" s="3"/>
    </row>
    <row r="462" spans="4:5">
      <c r="D462" s="3"/>
      <c r="E462" s="3"/>
    </row>
    <row r="463" spans="4:5">
      <c r="D463"/>
      <c r="E463" s="3"/>
    </row>
    <row r="464" spans="4:5">
      <c r="D464"/>
      <c r="E464" s="3"/>
    </row>
    <row r="465" spans="4:5">
      <c r="D465"/>
      <c r="E465" s="3"/>
    </row>
    <row r="466" spans="4:5">
      <c r="D466" s="3"/>
      <c r="E466" s="3"/>
    </row>
    <row r="467" spans="4:5">
      <c r="D467"/>
      <c r="E467" s="3"/>
    </row>
    <row r="468" spans="4:5">
      <c r="D468"/>
      <c r="E468" s="3"/>
    </row>
    <row r="469" spans="4:5">
      <c r="D469"/>
      <c r="E469" s="3"/>
    </row>
    <row r="470" spans="4:5">
      <c r="D470"/>
      <c r="E470" s="3"/>
    </row>
    <row r="471" spans="4:5">
      <c r="D471"/>
      <c r="E471" s="3"/>
    </row>
    <row r="472" spans="4:5">
      <c r="D472"/>
      <c r="E472" s="3"/>
    </row>
    <row r="473" spans="4:5">
      <c r="D473"/>
      <c r="E473" s="3"/>
    </row>
    <row r="474" spans="4:5">
      <c r="D474"/>
      <c r="E474" s="3"/>
    </row>
    <row r="475" spans="4:5">
      <c r="D475"/>
      <c r="E475" s="3"/>
    </row>
    <row r="476" spans="4:5">
      <c r="D476"/>
      <c r="E476" s="3"/>
    </row>
    <row r="477" spans="4:5">
      <c r="D477"/>
      <c r="E477" s="3"/>
    </row>
    <row r="478" spans="4:5">
      <c r="D478"/>
      <c r="E478" s="3"/>
    </row>
    <row r="479" spans="4:5" ht="13.9">
      <c r="D479" s="214"/>
      <c r="E479" s="214"/>
    </row>
    <row r="480" spans="4:5" ht="13.9">
      <c r="D480" s="214"/>
      <c r="E480" s="249"/>
    </row>
    <row r="481" spans="4:5" ht="13.9">
      <c r="D481" s="249"/>
      <c r="E481" s="249"/>
    </row>
    <row r="482" spans="4:5" ht="13.9">
      <c r="D482" s="249"/>
      <c r="E482" s="53"/>
    </row>
    <row r="483" spans="4:5" ht="13.9">
      <c r="D483" s="214"/>
      <c r="E483" s="53"/>
    </row>
    <row r="484" spans="4:5" ht="13.9">
      <c r="D484" s="249"/>
      <c r="E484" s="53"/>
    </row>
    <row r="485" spans="4:5" ht="13.9">
      <c r="D485" s="214"/>
    </row>
    <row r="496" spans="4:5" ht="13.9">
      <c r="D496" s="206"/>
      <c r="E496"/>
    </row>
    <row r="497" spans="4:5" ht="13.9">
      <c r="D497" s="207"/>
      <c r="E497"/>
    </row>
    <row r="498" spans="4:5" ht="13.9">
      <c r="D498" s="206"/>
      <c r="E498"/>
    </row>
    <row r="499" spans="4:5" ht="13.9">
      <c r="D499" s="206"/>
      <c r="E499"/>
    </row>
    <row r="500" spans="4:5">
      <c r="D500" s="208"/>
      <c r="E500"/>
    </row>
    <row r="501" spans="4:5" ht="13.9">
      <c r="D501" s="207"/>
      <c r="E501"/>
    </row>
    <row r="502" spans="4:5" ht="13.9">
      <c r="D502" s="206"/>
      <c r="E502"/>
    </row>
    <row r="503" spans="4:5" ht="13.9">
      <c r="D503" s="206"/>
      <c r="E503"/>
    </row>
    <row r="504" spans="4:5" ht="13.9">
      <c r="D504" s="207"/>
      <c r="E504"/>
    </row>
    <row r="505" spans="4:5" ht="13.9">
      <c r="D505" s="206"/>
      <c r="E505"/>
    </row>
    <row r="506" spans="4:5" ht="13.9">
      <c r="D506" s="207"/>
      <c r="E506"/>
    </row>
    <row r="507" spans="4:5" ht="13.9">
      <c r="D507" s="207"/>
      <c r="E507"/>
    </row>
    <row r="508" spans="4:5" ht="13.9">
      <c r="D508" s="206"/>
      <c r="E508"/>
    </row>
    <row r="509" spans="4:5" ht="13.9">
      <c r="D509" s="207"/>
      <c r="E509"/>
    </row>
    <row r="510" spans="4:5" ht="14.45">
      <c r="D510" s="185"/>
    </row>
    <row r="511" spans="4:5" ht="14.45">
      <c r="D511" s="186"/>
    </row>
    <row r="512" spans="4:5" ht="14.45">
      <c r="D512" s="185"/>
    </row>
    <row r="513" spans="4:7" ht="14.45">
      <c r="D513" s="186"/>
    </row>
    <row r="514" spans="4:7" ht="14.45">
      <c r="D514" s="185"/>
    </row>
    <row r="515" spans="4:7" ht="14.45">
      <c r="D515" s="186"/>
    </row>
    <row r="516" spans="4:7" ht="14.45">
      <c r="D516" s="185"/>
    </row>
    <row r="517" spans="4:7" ht="14.45">
      <c r="D517" s="186"/>
    </row>
    <row r="518" spans="4:7" ht="14.45">
      <c r="D518" s="185"/>
      <c r="G518" s="207"/>
    </row>
    <row r="519" spans="4:7" ht="13.9">
      <c r="E519" s="53"/>
      <c r="G519" s="207"/>
    </row>
    <row r="520" spans="4:7" ht="13.9">
      <c r="G520" s="206"/>
    </row>
    <row r="521" spans="4:7" ht="13.9">
      <c r="E521" s="53"/>
      <c r="G521" s="207"/>
    </row>
    <row r="522" spans="4:7" ht="13.9">
      <c r="E522" s="53"/>
      <c r="G522" s="206"/>
    </row>
    <row r="523" spans="4:7" ht="13.9">
      <c r="E523" s="53"/>
      <c r="G523" s="207"/>
    </row>
    <row r="524" spans="4:7" ht="13.9">
      <c r="E524" s="53"/>
      <c r="G524" s="206"/>
    </row>
    <row r="525" spans="4:7" ht="13.9">
      <c r="E525" s="53"/>
      <c r="G525" s="207"/>
    </row>
    <row r="526" spans="4:7" ht="13.9">
      <c r="E526" s="53"/>
      <c r="G526" s="206"/>
    </row>
    <row r="527" spans="4:7" ht="13.9">
      <c r="E527" s="53"/>
      <c r="G527" s="207"/>
    </row>
    <row r="528" spans="4:7" ht="13.9">
      <c r="E528" s="53"/>
      <c r="G528" s="207"/>
    </row>
    <row r="529" spans="5:9" ht="13.9">
      <c r="G529" s="207"/>
    </row>
    <row r="530" spans="5:9">
      <c r="E530" s="53"/>
      <c r="G530" s="53"/>
    </row>
    <row r="531" spans="5:9">
      <c r="G531" s="53"/>
    </row>
    <row r="532" spans="5:9">
      <c r="G532" s="53"/>
    </row>
    <row r="533" spans="5:9">
      <c r="G533" s="53"/>
      <c r="H533" s="53"/>
      <c r="I533" s="53"/>
    </row>
  </sheetData>
  <conditionalFormatting sqref="A99:A101">
    <cfRule type="duplicateValues" dxfId="78" priority="59"/>
    <cfRule type="duplicateValues" dxfId="77" priority="56"/>
    <cfRule type="duplicateValues" dxfId="76" priority="55"/>
    <cfRule type="duplicateValues" dxfId="75" priority="54"/>
    <cfRule type="duplicateValues" dxfId="74" priority="58"/>
    <cfRule type="duplicateValues" dxfId="73" priority="57"/>
  </conditionalFormatting>
  <conditionalFormatting sqref="A102">
    <cfRule type="duplicateValues" dxfId="72" priority="26"/>
    <cfRule type="duplicateValues" dxfId="71" priority="25"/>
  </conditionalFormatting>
  <conditionalFormatting sqref="A116">
    <cfRule type="duplicateValues" dxfId="70" priority="18"/>
  </conditionalFormatting>
  <conditionalFormatting sqref="A118">
    <cfRule type="duplicateValues" dxfId="69" priority="17"/>
  </conditionalFormatting>
  <conditionalFormatting sqref="A119">
    <cfRule type="duplicateValues" dxfId="68" priority="16"/>
  </conditionalFormatting>
  <conditionalFormatting sqref="A120">
    <cfRule type="duplicateValues" dxfId="67" priority="15"/>
  </conditionalFormatting>
  <conditionalFormatting sqref="A121">
    <cfRule type="duplicateValues" dxfId="66" priority="14"/>
  </conditionalFormatting>
  <conditionalFormatting sqref="D1 D486:D495 D48:D274 D41:D46 D11 D14 D4:D8 D399:D442 D532:D1048576 D373:D397">
    <cfRule type="duplicateValues" dxfId="65" priority="27"/>
  </conditionalFormatting>
  <conditionalFormatting sqref="D36">
    <cfRule type="duplicateValues" dxfId="64" priority="20"/>
    <cfRule type="duplicateValues" dxfId="63" priority="19"/>
  </conditionalFormatting>
  <conditionalFormatting sqref="D47">
    <cfRule type="duplicateValues" dxfId="62" priority="23"/>
    <cfRule type="duplicateValues" dxfId="61" priority="24"/>
  </conditionalFormatting>
  <conditionalFormatting sqref="D372">
    <cfRule type="duplicateValues" dxfId="60" priority="2"/>
    <cfRule type="duplicateValues" dxfId="59" priority="3"/>
    <cfRule type="duplicateValues" dxfId="58" priority="4"/>
    <cfRule type="duplicateValues" dxfId="57" priority="5"/>
    <cfRule type="duplicateValues" dxfId="56" priority="6"/>
    <cfRule type="duplicateValues" dxfId="55" priority="1"/>
  </conditionalFormatting>
  <conditionalFormatting sqref="D423:D425">
    <cfRule type="duplicateValues" dxfId="54" priority="53"/>
    <cfRule type="duplicateValues" dxfId="53" priority="51"/>
    <cfRule type="duplicateValues" dxfId="52" priority="50"/>
    <cfRule type="duplicateValues" dxfId="51" priority="52"/>
    <cfRule type="duplicateValues" dxfId="50" priority="49"/>
    <cfRule type="duplicateValues" dxfId="49" priority="48"/>
  </conditionalFormatting>
  <conditionalFormatting sqref="D426:D428">
    <cfRule type="duplicateValues" dxfId="48" priority="36"/>
    <cfRule type="duplicateValues" dxfId="47" priority="41"/>
    <cfRule type="duplicateValues" dxfId="46" priority="40"/>
    <cfRule type="duplicateValues" dxfId="45" priority="39"/>
    <cfRule type="duplicateValues" dxfId="44" priority="38"/>
    <cfRule type="duplicateValues" dxfId="43" priority="37"/>
  </conditionalFormatting>
  <conditionalFormatting sqref="D429:D439">
    <cfRule type="duplicateValues" dxfId="42" priority="42"/>
    <cfRule type="duplicateValues" dxfId="41" priority="43"/>
    <cfRule type="duplicateValues" dxfId="40" priority="45"/>
    <cfRule type="duplicateValues" dxfId="39" priority="46"/>
    <cfRule type="duplicateValues" dxfId="38" priority="47"/>
    <cfRule type="duplicateValues" dxfId="37" priority="44"/>
  </conditionalFormatting>
  <conditionalFormatting sqref="D440">
    <cfRule type="duplicateValues" dxfId="36" priority="28"/>
    <cfRule type="duplicateValues" dxfId="35" priority="29"/>
  </conditionalFormatting>
  <conditionalFormatting sqref="D496:D509">
    <cfRule type="duplicateValues" dxfId="34" priority="9"/>
    <cfRule type="duplicateValues" dxfId="33" priority="13"/>
    <cfRule type="duplicateValues" dxfId="32" priority="12"/>
    <cfRule type="duplicateValues" dxfId="31" priority="11"/>
    <cfRule type="duplicateValues" dxfId="30" priority="10"/>
    <cfRule type="duplicateValues" dxfId="29" priority="8"/>
  </conditionalFormatting>
  <conditionalFormatting sqref="D510:D514">
    <cfRule type="duplicateValues" dxfId="28" priority="7"/>
  </conditionalFormatting>
  <conditionalFormatting sqref="E36">
    <cfRule type="duplicateValues" dxfId="27" priority="22"/>
    <cfRule type="duplicateValues" dxfId="26" priority="21"/>
  </conditionalFormatting>
  <conditionalFormatting sqref="E427">
    <cfRule type="duplicateValues" dxfId="25" priority="34"/>
    <cfRule type="duplicateValues" dxfId="24" priority="33"/>
    <cfRule type="duplicateValues" dxfId="23" priority="32"/>
    <cfRule type="duplicateValues" dxfId="22" priority="31"/>
    <cfRule type="duplicateValues" dxfId="21" priority="30"/>
    <cfRule type="duplicateValues" dxfId="20" priority="35"/>
  </conditionalFormatting>
  <conditionalFormatting sqref="G412:G414">
    <cfRule type="duplicateValues" dxfId="19" priority="60"/>
    <cfRule type="duplicateValues" dxfId="18" priority="61"/>
    <cfRule type="duplicateValues" dxfId="17" priority="62"/>
    <cfRule type="duplicateValues" dxfId="16" priority="63"/>
    <cfRule type="duplicateValues" dxfId="15" priority="64"/>
    <cfRule type="duplicateValues" dxfId="14" priority="65"/>
  </conditionalFormatting>
  <conditionalFormatting sqref="H413 G415:G425">
    <cfRule type="duplicateValues" dxfId="13" priority="66"/>
    <cfRule type="duplicateValues" dxfId="12" priority="67"/>
    <cfRule type="duplicateValues" dxfId="11" priority="68"/>
    <cfRule type="duplicateValues" dxfId="10" priority="69"/>
    <cfRule type="duplicateValues" dxfId="9" priority="70"/>
    <cfRule type="duplicateValues" dxfId="8" priority="71"/>
  </conditionalFormatting>
  <dataValidations xWindow="1004" yWindow="265" count="4">
    <dataValidation type="textLength" operator="lessThanOrEqual" showInputMessage="1" showErrorMessage="1" errorTitle="Length Exceeded" error="This value must be less than or equal to 160 characters long." promptTitle="Text (required)" prompt="Maximum Length: 160 characters." sqref="F40:F41 F21 A105:A112 A216 F14:F16 F10:F11 D479:D528 A178:A179 A181:A184 A269:A278 D530 A82:A85 A118:A123 A2:A80 D399:D421 D364:D382 A116 G412:G425 A91:A103 D384:D397 D423:D439 D441:D442 E479:E481 B110 D532:D65536 G518:G529 E520 D2:D358" xr:uid="{00000000-0002-0000-0300-000000000000}">
      <formula1>160</formula1>
    </dataValidation>
    <dataValidation allowBlank="1" showInputMessage="1" showErrorMessage="1" error=" " promptTitle="Lookup" prompt="This Operating Agency record must already exist in Microsoft Dynamics 365 or in this source file." sqref="F1 B178:B179 B181:B182 B282:B284 B269:B278 A81" xr:uid="{00000000-0002-0000-0300-000001000000}"/>
    <dataValidation type="textLength" operator="lessThanOrEqual" allowBlank="1" showInputMessage="1" showErrorMessage="1" errorTitle="Length Exceeded" error="This value must be less than or equal to 100 characters long." promptTitle="Text" prompt="Maximum Length: 100 characters." sqref="C2:C68 E2:E80 B2:B80 E346:E354" xr:uid="{00000000-0002-0000-0300-000002000000}">
      <formula1>100</formula1>
    </dataValidation>
    <dataValidation type="textLength" operator="lessThanOrEqual" allowBlank="1" showInputMessage="1" showErrorMessage="1" errorTitle="Length Exceeded" error="This value must be less than or equal to 20 characters long." promptTitle="Text" prompt="Maximum Length: 20 characters." sqref="E423:E425 E440:E442 E510:E518 E397:E403 E355:F358 E385:E388 E532:E65536 E364 B89 E362 B91 E373:E383 E485:E495 E81:E345" xr:uid="{00000000-0002-0000-0300-000003000000}">
      <formula1>20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130"/>
  <sheetViews>
    <sheetView workbookViewId="0">
      <selection activeCell="I2" sqref="I2"/>
    </sheetView>
  </sheetViews>
  <sheetFormatPr defaultRowHeight="13.15"/>
  <cols>
    <col min="1" max="1" width="2" customWidth="1"/>
    <col min="3" max="3" width="27.42578125" customWidth="1"/>
    <col min="4" max="4" width="39.42578125" customWidth="1"/>
    <col min="5" max="5" width="8" customWidth="1"/>
    <col min="6" max="6" width="13.28515625" customWidth="1"/>
    <col min="7" max="7" width="37.7109375" customWidth="1"/>
    <col min="9" max="13" width="11.5703125" bestFit="1" customWidth="1"/>
    <col min="14" max="57" width="9.140625" style="19" customWidth="1"/>
  </cols>
  <sheetData>
    <row r="1" spans="1:57" ht="13.9" thickBot="1">
      <c r="A1" s="19"/>
      <c r="B1" s="19"/>
      <c r="C1" s="19"/>
      <c r="D1" s="19"/>
      <c r="E1" s="19"/>
      <c r="F1" s="19"/>
      <c r="G1" s="19"/>
      <c r="H1" s="19"/>
      <c r="I1" s="19"/>
      <c r="J1" s="19"/>
      <c r="K1" s="19"/>
      <c r="L1" s="19"/>
      <c r="M1" s="19"/>
    </row>
    <row r="2" spans="1:57" ht="35.450000000000003" thickBot="1">
      <c r="A2" s="19"/>
      <c r="B2" s="19"/>
      <c r="C2" s="299" t="s">
        <v>818</v>
      </c>
      <c r="D2" s="300"/>
      <c r="E2" s="301"/>
      <c r="F2" s="31"/>
      <c r="G2" s="19"/>
      <c r="H2" s="19"/>
      <c r="I2" s="19"/>
      <c r="J2" s="19"/>
      <c r="K2" s="19"/>
      <c r="L2" s="19"/>
      <c r="M2" s="19"/>
    </row>
    <row r="3" spans="1:57" ht="13.9" thickBot="1">
      <c r="A3" s="19"/>
      <c r="B3" s="19"/>
      <c r="C3" s="19"/>
      <c r="D3" s="19"/>
      <c r="E3" s="19"/>
      <c r="F3" s="19"/>
      <c r="G3" s="19"/>
      <c r="H3" s="19"/>
      <c r="I3" s="19"/>
      <c r="J3" s="19"/>
      <c r="K3" s="19"/>
      <c r="L3" s="19"/>
      <c r="M3" s="19"/>
    </row>
    <row r="4" spans="1:57" ht="13.9" thickBot="1">
      <c r="A4" s="19"/>
      <c r="B4" s="19"/>
      <c r="C4" s="296" t="s">
        <v>819</v>
      </c>
      <c r="D4" s="297"/>
      <c r="E4" s="298"/>
      <c r="F4" s="19"/>
      <c r="G4" s="19"/>
      <c r="H4" s="19"/>
      <c r="I4" s="19"/>
      <c r="J4" s="19"/>
      <c r="K4" s="19"/>
      <c r="L4" s="19"/>
      <c r="M4" s="19"/>
      <c r="O4" s="15"/>
    </row>
    <row r="5" spans="1:57" ht="13.9" thickBot="1">
      <c r="A5" s="19"/>
      <c r="B5" s="19"/>
      <c r="C5" s="19"/>
      <c r="D5" s="19"/>
      <c r="E5" s="19"/>
      <c r="F5" s="19"/>
      <c r="G5" s="19"/>
      <c r="H5" s="19"/>
      <c r="I5" s="19"/>
      <c r="J5" s="19"/>
      <c r="K5" s="19"/>
      <c r="L5" s="19"/>
      <c r="M5" s="19"/>
    </row>
    <row r="6" spans="1:57" s="1" customFormat="1" ht="69" thickBot="1">
      <c r="A6" s="33"/>
      <c r="B6" s="91" t="s">
        <v>30</v>
      </c>
      <c r="C6" s="92" t="s">
        <v>820</v>
      </c>
      <c r="D6" s="93" t="s">
        <v>821</v>
      </c>
      <c r="E6" s="169" t="s">
        <v>822</v>
      </c>
      <c r="F6" s="93" t="s">
        <v>823</v>
      </c>
      <c r="G6" s="91" t="s">
        <v>824</v>
      </c>
      <c r="H6" s="221" t="s">
        <v>825</v>
      </c>
      <c r="I6" s="221" t="s">
        <v>826</v>
      </c>
      <c r="J6" s="221" t="s">
        <v>827</v>
      </c>
      <c r="K6" s="221" t="s">
        <v>828</v>
      </c>
      <c r="L6" s="221" t="s">
        <v>829</v>
      </c>
      <c r="M6" s="221" t="s">
        <v>830</v>
      </c>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row>
    <row r="7" spans="1:57">
      <c r="A7" s="19"/>
      <c r="B7" s="94">
        <v>1</v>
      </c>
      <c r="C7" s="95" t="str">
        <f>IF('Candidate List'!E22="","",'Candidate List'!E22)</f>
        <v/>
      </c>
      <c r="D7" s="96"/>
      <c r="E7" s="97"/>
      <c r="F7" s="96"/>
      <c r="G7" s="218"/>
      <c r="H7" s="101"/>
      <c r="I7" s="101"/>
      <c r="J7" s="101"/>
      <c r="K7" s="101"/>
      <c r="L7" s="101"/>
      <c r="M7" s="226"/>
    </row>
    <row r="8" spans="1:57">
      <c r="A8" s="19"/>
      <c r="B8" s="98">
        <v>2</v>
      </c>
      <c r="C8" s="99" t="str">
        <f>IF('Candidate List'!E23="","",'Candidate List'!E23)</f>
        <v/>
      </c>
      <c r="D8" s="100"/>
      <c r="E8" s="101"/>
      <c r="F8" s="100"/>
      <c r="G8" s="219"/>
      <c r="H8" s="101"/>
      <c r="I8" s="101"/>
      <c r="J8" s="101"/>
      <c r="K8" s="101"/>
      <c r="L8" s="101"/>
      <c r="M8" s="101"/>
    </row>
    <row r="9" spans="1:57">
      <c r="A9" s="19"/>
      <c r="B9" s="102">
        <v>3</v>
      </c>
      <c r="C9" s="103" t="str">
        <f>IF('Candidate List'!E24="","",'Candidate List'!E24)</f>
        <v/>
      </c>
      <c r="D9" s="104"/>
      <c r="E9" s="105"/>
      <c r="F9" s="104"/>
      <c r="G9" s="220"/>
      <c r="H9" s="101"/>
      <c r="I9" s="101"/>
      <c r="J9" s="101"/>
      <c r="K9" s="101"/>
      <c r="L9" s="101"/>
      <c r="M9" s="101"/>
      <c r="N9" s="222"/>
    </row>
    <row r="10" spans="1:57">
      <c r="A10" s="19"/>
      <c r="B10" s="98">
        <v>4</v>
      </c>
      <c r="C10" s="99" t="str">
        <f>IF('Candidate List'!E25="","",'Candidate List'!E25)</f>
        <v/>
      </c>
      <c r="D10" s="100"/>
      <c r="E10" s="101"/>
      <c r="F10" s="100"/>
      <c r="G10" s="219"/>
      <c r="H10" s="101"/>
      <c r="I10" s="101"/>
      <c r="J10" s="101"/>
      <c r="K10" s="101"/>
      <c r="L10" s="101"/>
      <c r="M10" s="101"/>
      <c r="N10" s="222"/>
      <c r="O10" s="32"/>
    </row>
    <row r="11" spans="1:57" ht="13.9" thickBot="1">
      <c r="A11" s="19"/>
      <c r="B11" s="106">
        <v>5</v>
      </c>
      <c r="C11" s="103" t="str">
        <f>IF('Candidate List'!E26="","",'Candidate List'!E26)</f>
        <v/>
      </c>
      <c r="D11" s="107"/>
      <c r="E11" s="108"/>
      <c r="F11" s="107"/>
      <c r="G11" s="220"/>
      <c r="H11" s="224"/>
      <c r="I11" s="224"/>
      <c r="J11" s="224"/>
      <c r="K11" s="224"/>
      <c r="L11" s="224"/>
      <c r="M11" s="224"/>
      <c r="N11" s="222"/>
      <c r="O11" s="32"/>
    </row>
    <row r="12" spans="1:57">
      <c r="A12" s="19"/>
      <c r="B12" s="94">
        <v>6</v>
      </c>
      <c r="C12" s="95" t="str">
        <f>IF('Candidate List'!E27="","",'Candidate List'!E27)</f>
        <v/>
      </c>
      <c r="D12" s="96"/>
      <c r="E12" s="97"/>
      <c r="F12" s="96"/>
      <c r="G12" s="218"/>
      <c r="H12" s="225"/>
      <c r="I12" s="225"/>
      <c r="J12" s="225"/>
      <c r="K12" s="225"/>
      <c r="L12" s="225"/>
      <c r="M12" s="101"/>
      <c r="N12" s="222"/>
    </row>
    <row r="13" spans="1:57">
      <c r="A13" s="19"/>
      <c r="B13" s="98">
        <v>7</v>
      </c>
      <c r="C13" s="99" t="str">
        <f>IF('Candidate List'!E28="","",'Candidate List'!E28)</f>
        <v/>
      </c>
      <c r="D13" s="100"/>
      <c r="E13" s="101"/>
      <c r="F13" s="100"/>
      <c r="G13" s="219"/>
      <c r="H13" s="101"/>
      <c r="I13" s="101"/>
      <c r="J13" s="101"/>
      <c r="K13" s="101"/>
      <c r="L13" s="101"/>
      <c r="M13" s="101"/>
      <c r="N13" s="222"/>
    </row>
    <row r="14" spans="1:57">
      <c r="A14" s="19"/>
      <c r="B14" s="102">
        <v>8</v>
      </c>
      <c r="C14" s="103" t="str">
        <f>IF('Candidate List'!E29="","",'Candidate List'!E29)</f>
        <v/>
      </c>
      <c r="D14" s="104"/>
      <c r="E14" s="105"/>
      <c r="F14" s="104"/>
      <c r="G14" s="220"/>
      <c r="H14" s="101"/>
      <c r="I14" s="101"/>
      <c r="J14" s="101"/>
      <c r="K14" s="101"/>
      <c r="L14" s="101"/>
      <c r="M14" s="101"/>
      <c r="N14" s="222"/>
    </row>
    <row r="15" spans="1:57">
      <c r="A15" s="19"/>
      <c r="B15" s="98">
        <v>9</v>
      </c>
      <c r="C15" s="99" t="str">
        <f>IF('Candidate List'!E30="","",'Candidate List'!E30)</f>
        <v/>
      </c>
      <c r="D15" s="100"/>
      <c r="E15" s="101"/>
      <c r="F15" s="100"/>
      <c r="G15" s="219"/>
      <c r="H15" s="101"/>
      <c r="I15" s="101"/>
      <c r="J15" s="101"/>
      <c r="K15" s="101"/>
      <c r="L15" s="101"/>
      <c r="M15" s="101"/>
      <c r="N15" s="222"/>
    </row>
    <row r="16" spans="1:57" ht="13.9" thickBot="1">
      <c r="A16" s="19"/>
      <c r="B16" s="106">
        <v>10</v>
      </c>
      <c r="C16" s="103" t="str">
        <f>IF('Candidate List'!E31="","",'Candidate List'!E31)</f>
        <v/>
      </c>
      <c r="D16" s="107"/>
      <c r="E16" s="108"/>
      <c r="F16" s="107"/>
      <c r="G16" s="220"/>
      <c r="H16" s="224"/>
      <c r="I16" s="224"/>
      <c r="J16" s="224"/>
      <c r="K16" s="224"/>
      <c r="L16" s="224"/>
      <c r="M16" s="224"/>
      <c r="N16" s="222"/>
    </row>
    <row r="17" spans="1:14">
      <c r="A17" s="19"/>
      <c r="B17" s="102">
        <v>11</v>
      </c>
      <c r="C17" s="95" t="str">
        <f>IF('Candidate List'!E32="","",'Candidate List'!E32)</f>
        <v/>
      </c>
      <c r="D17" s="104"/>
      <c r="E17" s="105"/>
      <c r="F17" s="104"/>
      <c r="G17" s="218"/>
      <c r="H17" s="225"/>
      <c r="I17" s="225"/>
      <c r="J17" s="225"/>
      <c r="K17" s="225"/>
      <c r="L17" s="225"/>
      <c r="M17" s="101"/>
      <c r="N17" s="222"/>
    </row>
    <row r="18" spans="1:14">
      <c r="A18" s="19"/>
      <c r="B18" s="98">
        <v>12</v>
      </c>
      <c r="C18" s="99" t="str">
        <f>IF('Candidate List'!E33="","",'Candidate List'!E33)</f>
        <v/>
      </c>
      <c r="D18" s="100"/>
      <c r="E18" s="101"/>
      <c r="F18" s="100"/>
      <c r="G18" s="219"/>
      <c r="H18" s="101"/>
      <c r="I18" s="101"/>
      <c r="J18" s="101"/>
      <c r="K18" s="101"/>
      <c r="L18" s="101"/>
      <c r="M18" s="101"/>
      <c r="N18" s="222"/>
    </row>
    <row r="19" spans="1:14">
      <c r="A19" s="19"/>
      <c r="B19" s="102">
        <v>13</v>
      </c>
      <c r="C19" s="103" t="str">
        <f>IF('Candidate List'!E34="","",'Candidate List'!E34)</f>
        <v/>
      </c>
      <c r="D19" s="104"/>
      <c r="E19" s="105"/>
      <c r="F19" s="104"/>
      <c r="G19" s="220"/>
      <c r="H19" s="101"/>
      <c r="I19" s="101"/>
      <c r="J19" s="101"/>
      <c r="K19" s="101"/>
      <c r="L19" s="101"/>
      <c r="M19" s="101"/>
      <c r="N19" s="222"/>
    </row>
    <row r="20" spans="1:14">
      <c r="A20" s="19"/>
      <c r="B20" s="98">
        <v>14</v>
      </c>
      <c r="C20" s="99" t="str">
        <f>IF('Candidate List'!E35="","",'Candidate List'!E35)</f>
        <v/>
      </c>
      <c r="D20" s="100"/>
      <c r="E20" s="101"/>
      <c r="F20" s="100"/>
      <c r="G20" s="219"/>
      <c r="H20" s="101"/>
      <c r="I20" s="101"/>
      <c r="J20" s="101"/>
      <c r="K20" s="101"/>
      <c r="L20" s="101"/>
      <c r="M20" s="101"/>
      <c r="N20" s="222"/>
    </row>
    <row r="21" spans="1:14" ht="13.9" thickBot="1">
      <c r="A21" s="19"/>
      <c r="B21" s="102">
        <v>15</v>
      </c>
      <c r="C21" s="103" t="str">
        <f>IF('Candidate List'!E36="","",'Candidate List'!E36)</f>
        <v/>
      </c>
      <c r="D21" s="104"/>
      <c r="E21" s="105"/>
      <c r="F21" s="104"/>
      <c r="G21" s="220"/>
      <c r="H21" s="224"/>
      <c r="I21" s="224"/>
      <c r="J21" s="224"/>
      <c r="K21" s="224"/>
      <c r="L21" s="224"/>
      <c r="M21" s="224"/>
      <c r="N21" s="222"/>
    </row>
    <row r="22" spans="1:14">
      <c r="A22" s="19"/>
      <c r="B22" s="94">
        <v>16</v>
      </c>
      <c r="C22" s="95" t="str">
        <f>IF('Candidate List'!E37="","",'Candidate List'!E37)</f>
        <v/>
      </c>
      <c r="D22" s="96"/>
      <c r="E22" s="97"/>
      <c r="F22" s="96"/>
      <c r="G22" s="218"/>
      <c r="H22" s="225"/>
      <c r="I22" s="225"/>
      <c r="J22" s="225"/>
      <c r="K22" s="225"/>
      <c r="L22" s="225"/>
      <c r="M22" s="101"/>
      <c r="N22" s="222"/>
    </row>
    <row r="23" spans="1:14">
      <c r="A23" s="19"/>
      <c r="B23" s="98">
        <v>17</v>
      </c>
      <c r="C23" s="99" t="str">
        <f>IF('Candidate List'!E38="","",'Candidate List'!E38)</f>
        <v/>
      </c>
      <c r="D23" s="100"/>
      <c r="E23" s="101"/>
      <c r="F23" s="100"/>
      <c r="G23" s="219"/>
      <c r="H23" s="101"/>
      <c r="I23" s="101"/>
      <c r="J23" s="101"/>
      <c r="K23" s="101"/>
      <c r="L23" s="101"/>
      <c r="M23" s="101"/>
      <c r="N23" s="222"/>
    </row>
    <row r="24" spans="1:14">
      <c r="A24" s="19"/>
      <c r="B24" s="102">
        <v>18</v>
      </c>
      <c r="C24" s="103" t="str">
        <f>IF('Candidate List'!E39="","",'Candidate List'!E39)</f>
        <v/>
      </c>
      <c r="D24" s="104"/>
      <c r="E24" s="105"/>
      <c r="F24" s="104"/>
      <c r="G24" s="220"/>
      <c r="H24" s="101"/>
      <c r="I24" s="101"/>
      <c r="J24" s="101"/>
      <c r="K24" s="101"/>
      <c r="L24" s="101"/>
      <c r="M24" s="101"/>
      <c r="N24" s="222"/>
    </row>
    <row r="25" spans="1:14">
      <c r="A25" s="19"/>
      <c r="B25" s="98">
        <v>19</v>
      </c>
      <c r="C25" s="99" t="str">
        <f>IF('Candidate List'!E40="","",'Candidate List'!E40)</f>
        <v/>
      </c>
      <c r="D25" s="100"/>
      <c r="E25" s="101"/>
      <c r="F25" s="100"/>
      <c r="G25" s="219"/>
      <c r="H25" s="101"/>
      <c r="I25" s="101"/>
      <c r="J25" s="101"/>
      <c r="K25" s="101"/>
      <c r="L25" s="101"/>
      <c r="M25" s="101"/>
      <c r="N25" s="222"/>
    </row>
    <row r="26" spans="1:14" ht="13.9" thickBot="1">
      <c r="A26" s="19"/>
      <c r="B26" s="106">
        <v>20</v>
      </c>
      <c r="C26" s="103" t="str">
        <f>IF('Candidate List'!E41="","",'Candidate List'!E41)</f>
        <v/>
      </c>
      <c r="D26" s="107"/>
      <c r="E26" s="108"/>
      <c r="F26" s="107"/>
      <c r="G26" s="220"/>
      <c r="H26" s="224"/>
      <c r="I26" s="224"/>
      <c r="J26" s="224"/>
      <c r="K26" s="224"/>
      <c r="L26" s="224"/>
      <c r="M26" s="224"/>
      <c r="N26" s="222"/>
    </row>
    <row r="27" spans="1:14">
      <c r="A27" s="19"/>
      <c r="B27" s="102">
        <v>21</v>
      </c>
      <c r="C27" s="95" t="str">
        <f>IF('Candidate List'!E42="","",'Candidate List'!E42)</f>
        <v/>
      </c>
      <c r="D27" s="104"/>
      <c r="E27" s="105"/>
      <c r="F27" s="104"/>
      <c r="G27" s="218"/>
      <c r="H27" s="225"/>
      <c r="I27" s="225"/>
      <c r="J27" s="225"/>
      <c r="K27" s="225"/>
      <c r="L27" s="225"/>
      <c r="M27" s="225"/>
      <c r="N27" s="222"/>
    </row>
    <row r="28" spans="1:14">
      <c r="A28" s="19"/>
      <c r="B28" s="98">
        <v>22</v>
      </c>
      <c r="C28" s="99" t="str">
        <f>IF('Candidate List'!E43="","",'Candidate List'!E43)</f>
        <v/>
      </c>
      <c r="D28" s="100"/>
      <c r="E28" s="101"/>
      <c r="F28" s="100"/>
      <c r="G28" s="219"/>
      <c r="H28" s="101"/>
      <c r="I28" s="101"/>
      <c r="J28" s="101"/>
      <c r="K28" s="101"/>
      <c r="L28" s="101"/>
      <c r="M28" s="101"/>
      <c r="N28" s="222"/>
    </row>
    <row r="29" spans="1:14">
      <c r="A29" s="19"/>
      <c r="B29" s="102">
        <v>23</v>
      </c>
      <c r="C29" s="103" t="str">
        <f>IF('Candidate List'!E44="","",'Candidate List'!E44)</f>
        <v/>
      </c>
      <c r="D29" s="104"/>
      <c r="E29" s="105"/>
      <c r="F29" s="104"/>
      <c r="G29" s="220"/>
      <c r="H29" s="101"/>
      <c r="I29" s="101"/>
      <c r="J29" s="101"/>
      <c r="K29" s="101"/>
      <c r="L29" s="101"/>
      <c r="M29" s="101"/>
      <c r="N29" s="222"/>
    </row>
    <row r="30" spans="1:14">
      <c r="A30" s="19"/>
      <c r="B30" s="98">
        <v>24</v>
      </c>
      <c r="C30" s="99" t="str">
        <f>IF('Candidate List'!E45="","",'Candidate List'!E45)</f>
        <v/>
      </c>
      <c r="D30" s="100"/>
      <c r="E30" s="101"/>
      <c r="F30" s="100"/>
      <c r="G30" s="219"/>
      <c r="H30" s="101"/>
      <c r="I30" s="101"/>
      <c r="J30" s="101"/>
      <c r="K30" s="101"/>
      <c r="L30" s="101"/>
      <c r="M30" s="101"/>
      <c r="N30" s="222"/>
    </row>
    <row r="31" spans="1:14" ht="13.9" thickBot="1">
      <c r="A31" s="19"/>
      <c r="B31" s="102">
        <v>25</v>
      </c>
      <c r="C31" s="103" t="str">
        <f>IF('Candidate List'!E46="","",'Candidate List'!E46)</f>
        <v/>
      </c>
      <c r="D31" s="104"/>
      <c r="E31" s="105"/>
      <c r="F31" s="104"/>
      <c r="G31" s="220"/>
      <c r="H31" s="224"/>
      <c r="I31" s="224"/>
      <c r="J31" s="224"/>
      <c r="K31" s="224"/>
      <c r="L31" s="224"/>
      <c r="M31" s="224"/>
      <c r="N31" s="222"/>
    </row>
    <row r="32" spans="1:14">
      <c r="A32" s="19"/>
      <c r="B32" s="94">
        <v>26</v>
      </c>
      <c r="C32" s="95" t="str">
        <f>IF('Candidate List'!E47="","",'Candidate List'!E47)</f>
        <v/>
      </c>
      <c r="D32" s="96"/>
      <c r="E32" s="97"/>
      <c r="F32" s="96"/>
      <c r="G32" s="218"/>
      <c r="H32" s="225"/>
      <c r="I32" s="225"/>
      <c r="J32" s="225"/>
      <c r="K32" s="225"/>
      <c r="L32" s="225"/>
      <c r="M32" s="225"/>
      <c r="N32" s="222"/>
    </row>
    <row r="33" spans="1:14">
      <c r="A33" s="19"/>
      <c r="B33" s="98">
        <v>27</v>
      </c>
      <c r="C33" s="99" t="str">
        <f>IF('Candidate List'!E48="","",'Candidate List'!E48)</f>
        <v/>
      </c>
      <c r="D33" s="100"/>
      <c r="E33" s="101"/>
      <c r="F33" s="100"/>
      <c r="G33" s="219"/>
      <c r="H33" s="101"/>
      <c r="I33" s="101"/>
      <c r="J33" s="101"/>
      <c r="K33" s="101"/>
      <c r="L33" s="101"/>
      <c r="M33" s="101"/>
      <c r="N33" s="222"/>
    </row>
    <row r="34" spans="1:14">
      <c r="A34" s="19"/>
      <c r="B34" s="102">
        <v>28</v>
      </c>
      <c r="C34" s="103" t="str">
        <f>IF('Candidate List'!E49="","",'Candidate List'!E49)</f>
        <v/>
      </c>
      <c r="D34" s="104"/>
      <c r="E34" s="105"/>
      <c r="F34" s="104"/>
      <c r="G34" s="220"/>
      <c r="H34" s="101"/>
      <c r="I34" s="101"/>
      <c r="J34" s="101"/>
      <c r="K34" s="101"/>
      <c r="L34" s="101"/>
      <c r="M34" s="101"/>
      <c r="N34" s="222"/>
    </row>
    <row r="35" spans="1:14">
      <c r="A35" s="19"/>
      <c r="B35" s="98">
        <v>29</v>
      </c>
      <c r="C35" s="99" t="str">
        <f>IF('Candidate List'!E50="","",'Candidate List'!E50)</f>
        <v/>
      </c>
      <c r="D35" s="100"/>
      <c r="E35" s="101"/>
      <c r="F35" s="100"/>
      <c r="G35" s="219"/>
      <c r="H35" s="101"/>
      <c r="I35" s="101"/>
      <c r="J35" s="101"/>
      <c r="K35" s="101"/>
      <c r="L35" s="101"/>
      <c r="M35" s="101"/>
      <c r="N35" s="222"/>
    </row>
    <row r="36" spans="1:14" ht="13.9" thickBot="1">
      <c r="A36" s="19"/>
      <c r="B36" s="106">
        <v>30</v>
      </c>
      <c r="C36" s="103" t="str">
        <f>IF('Candidate List'!E51="","",'Candidate List'!E51)</f>
        <v/>
      </c>
      <c r="D36" s="107"/>
      <c r="E36" s="108"/>
      <c r="F36" s="107"/>
      <c r="G36" s="220"/>
      <c r="H36" s="224"/>
      <c r="I36" s="224"/>
      <c r="J36" s="224"/>
      <c r="K36" s="224"/>
      <c r="L36" s="224"/>
      <c r="M36" s="224"/>
      <c r="N36" s="222"/>
    </row>
    <row r="37" spans="1:14">
      <c r="A37" s="19"/>
      <c r="B37" s="102">
        <v>31</v>
      </c>
      <c r="C37" s="95" t="str">
        <f>IF('Candidate List'!E52="","",'Candidate List'!E52)</f>
        <v/>
      </c>
      <c r="D37" s="104"/>
      <c r="E37" s="105"/>
      <c r="F37" s="104"/>
      <c r="G37" s="218"/>
      <c r="H37" s="225"/>
      <c r="I37" s="225"/>
      <c r="J37" s="225"/>
      <c r="K37" s="225"/>
      <c r="L37" s="225"/>
      <c r="M37" s="225"/>
      <c r="N37" s="222"/>
    </row>
    <row r="38" spans="1:14">
      <c r="A38" s="19"/>
      <c r="B38" s="98">
        <v>32</v>
      </c>
      <c r="C38" s="99" t="str">
        <f>IF('Candidate List'!E53="","",'Candidate List'!E53)</f>
        <v/>
      </c>
      <c r="D38" s="100"/>
      <c r="E38" s="101"/>
      <c r="F38" s="100"/>
      <c r="G38" s="219"/>
      <c r="H38" s="101"/>
      <c r="I38" s="101"/>
      <c r="J38" s="101"/>
      <c r="K38" s="101"/>
      <c r="L38" s="101"/>
      <c r="M38" s="101"/>
      <c r="N38" s="222"/>
    </row>
    <row r="39" spans="1:14">
      <c r="A39" s="19"/>
      <c r="B39" s="102">
        <v>33</v>
      </c>
      <c r="C39" s="103" t="str">
        <f>IF('Candidate List'!E54="","",'Candidate List'!E54)</f>
        <v/>
      </c>
      <c r="D39" s="104"/>
      <c r="E39" s="105"/>
      <c r="F39" s="104"/>
      <c r="G39" s="220"/>
      <c r="H39" s="101"/>
      <c r="I39" s="101"/>
      <c r="J39" s="101"/>
      <c r="K39" s="101"/>
      <c r="L39" s="101"/>
      <c r="M39" s="101"/>
      <c r="N39" s="222"/>
    </row>
    <row r="40" spans="1:14">
      <c r="A40" s="19"/>
      <c r="B40" s="98">
        <v>34</v>
      </c>
      <c r="C40" s="99" t="str">
        <f>IF('Candidate List'!E55="","",'Candidate List'!E55)</f>
        <v/>
      </c>
      <c r="D40" s="100"/>
      <c r="E40" s="101"/>
      <c r="F40" s="100"/>
      <c r="G40" s="219"/>
      <c r="H40" s="101"/>
      <c r="I40" s="101"/>
      <c r="J40" s="101"/>
      <c r="K40" s="101"/>
      <c r="L40" s="101"/>
      <c r="M40" s="101"/>
      <c r="N40" s="222"/>
    </row>
    <row r="41" spans="1:14" ht="13.9" thickBot="1">
      <c r="A41" s="19"/>
      <c r="B41" s="102">
        <v>35</v>
      </c>
      <c r="C41" s="103" t="str">
        <f>IF('Candidate List'!E56="","",'Candidate List'!E56)</f>
        <v/>
      </c>
      <c r="D41" s="104"/>
      <c r="E41" s="105"/>
      <c r="F41" s="104"/>
      <c r="G41" s="220"/>
      <c r="H41" s="224"/>
      <c r="I41" s="224"/>
      <c r="J41" s="224"/>
      <c r="K41" s="224"/>
      <c r="L41" s="224"/>
      <c r="M41" s="224"/>
      <c r="N41" s="222"/>
    </row>
    <row r="42" spans="1:14">
      <c r="A42" s="19"/>
      <c r="B42" s="94">
        <v>36</v>
      </c>
      <c r="C42" s="95" t="str">
        <f>IF('Candidate List'!E57="","",'Candidate List'!E57)</f>
        <v/>
      </c>
      <c r="D42" s="96"/>
      <c r="E42" s="97"/>
      <c r="F42" s="96"/>
      <c r="G42" s="218"/>
      <c r="H42" s="225"/>
      <c r="I42" s="225"/>
      <c r="J42" s="225"/>
      <c r="K42" s="225"/>
      <c r="L42" s="225"/>
      <c r="M42" s="225"/>
      <c r="N42" s="222"/>
    </row>
    <row r="43" spans="1:14">
      <c r="A43" s="19"/>
      <c r="B43" s="98">
        <v>37</v>
      </c>
      <c r="C43" s="99" t="str">
        <f>IF('Candidate List'!E58="","",'Candidate List'!E58)</f>
        <v/>
      </c>
      <c r="D43" s="100"/>
      <c r="E43" s="101"/>
      <c r="F43" s="100"/>
      <c r="G43" s="219"/>
      <c r="H43" s="101"/>
      <c r="I43" s="101"/>
      <c r="J43" s="101"/>
      <c r="K43" s="101"/>
      <c r="L43" s="101"/>
      <c r="M43" s="101"/>
      <c r="N43" s="222"/>
    </row>
    <row r="44" spans="1:14">
      <c r="A44" s="19"/>
      <c r="B44" s="102">
        <v>38</v>
      </c>
      <c r="C44" s="103" t="str">
        <f>IF('Candidate List'!E59="","",'Candidate List'!E59)</f>
        <v/>
      </c>
      <c r="D44" s="104"/>
      <c r="E44" s="105"/>
      <c r="F44" s="104"/>
      <c r="G44" s="220"/>
      <c r="H44" s="101"/>
      <c r="I44" s="101"/>
      <c r="J44" s="101"/>
      <c r="K44" s="101"/>
      <c r="L44" s="101"/>
      <c r="M44" s="101"/>
      <c r="N44" s="222"/>
    </row>
    <row r="45" spans="1:14">
      <c r="A45" s="19"/>
      <c r="B45" s="98">
        <v>39</v>
      </c>
      <c r="C45" s="99" t="str">
        <f>IF('Candidate List'!E60="","",'Candidate List'!E60)</f>
        <v/>
      </c>
      <c r="D45" s="100"/>
      <c r="E45" s="101"/>
      <c r="F45" s="100"/>
      <c r="G45" s="219"/>
      <c r="H45" s="101"/>
      <c r="I45" s="101"/>
      <c r="J45" s="101"/>
      <c r="K45" s="101"/>
      <c r="L45" s="101"/>
      <c r="M45" s="101"/>
      <c r="N45" s="222"/>
    </row>
    <row r="46" spans="1:14" ht="13.9" thickBot="1">
      <c r="A46" s="19"/>
      <c r="B46" s="106">
        <v>40</v>
      </c>
      <c r="C46" s="109" t="str">
        <f>IF('Candidate List'!E61="","",'Candidate List'!E61)</f>
        <v/>
      </c>
      <c r="D46" s="107"/>
      <c r="E46" s="108"/>
      <c r="F46" s="107"/>
      <c r="G46" s="223"/>
      <c r="H46" s="224"/>
      <c r="I46" s="224"/>
      <c r="J46" s="224"/>
      <c r="K46" s="224"/>
      <c r="L46" s="224"/>
      <c r="M46" s="224"/>
      <c r="N46" s="222"/>
    </row>
    <row r="47" spans="1:14">
      <c r="A47" s="19"/>
      <c r="B47" s="19"/>
      <c r="C47" s="19"/>
      <c r="D47" s="19"/>
      <c r="E47" s="19"/>
      <c r="F47" s="19"/>
      <c r="G47" s="19"/>
      <c r="H47" s="19"/>
      <c r="I47" s="19"/>
      <c r="J47" s="19"/>
      <c r="K47" s="19"/>
      <c r="L47" s="19"/>
      <c r="M47" s="19"/>
    </row>
    <row r="48" spans="1:14">
      <c r="A48" s="19"/>
      <c r="B48" s="19"/>
      <c r="C48" s="19"/>
      <c r="D48" s="19"/>
      <c r="E48" s="19"/>
      <c r="F48" s="19"/>
      <c r="G48" s="19"/>
      <c r="H48" s="19"/>
      <c r="I48" s="19"/>
      <c r="J48" s="19"/>
      <c r="K48" s="19"/>
      <c r="L48" s="19"/>
      <c r="M48" s="19"/>
    </row>
    <row r="49" spans="1:13">
      <c r="A49" s="19"/>
      <c r="B49" s="19"/>
      <c r="C49" s="19"/>
      <c r="D49" s="19"/>
      <c r="E49" s="19"/>
      <c r="F49" s="19"/>
      <c r="G49" s="19"/>
      <c r="H49" s="19"/>
      <c r="I49" s="19"/>
      <c r="J49" s="19"/>
      <c r="K49" s="19"/>
      <c r="L49" s="19"/>
      <c r="M49" s="19"/>
    </row>
    <row r="50" spans="1:13">
      <c r="A50" s="19"/>
      <c r="B50" s="19"/>
      <c r="C50" s="19"/>
      <c r="D50" s="19"/>
      <c r="E50" s="19"/>
      <c r="F50" s="19"/>
      <c r="G50" s="19"/>
      <c r="H50" s="19"/>
      <c r="I50" s="19"/>
      <c r="J50" s="19"/>
      <c r="K50" s="19"/>
      <c r="L50" s="19"/>
      <c r="M50" s="19"/>
    </row>
    <row r="51" spans="1:13">
      <c r="A51" s="19"/>
      <c r="B51" s="19"/>
      <c r="C51" s="19"/>
      <c r="D51" s="19"/>
      <c r="E51" s="19"/>
      <c r="F51" s="19"/>
      <c r="G51" s="19"/>
      <c r="H51" s="19"/>
      <c r="I51" s="19"/>
      <c r="J51" s="19"/>
      <c r="K51" s="19"/>
      <c r="L51" s="19"/>
      <c r="M51" s="19"/>
    </row>
    <row r="52" spans="1:13">
      <c r="A52" s="19"/>
      <c r="B52" s="19"/>
      <c r="C52" s="19"/>
      <c r="D52" s="19"/>
      <c r="E52" s="19"/>
      <c r="F52" s="19"/>
      <c r="G52" s="19"/>
      <c r="H52" s="19"/>
      <c r="I52" s="19"/>
      <c r="J52" s="19"/>
      <c r="K52" s="19"/>
      <c r="L52" s="19"/>
      <c r="M52" s="19"/>
    </row>
    <row r="53" spans="1:13">
      <c r="A53" s="19"/>
      <c r="B53" s="19"/>
      <c r="C53" s="19"/>
      <c r="D53" s="19"/>
      <c r="E53" s="19"/>
      <c r="F53" s="19"/>
      <c r="G53" s="19"/>
      <c r="H53" s="19"/>
      <c r="I53" s="19"/>
      <c r="J53" s="19"/>
      <c r="K53" s="19"/>
      <c r="L53" s="19"/>
      <c r="M53" s="19"/>
    </row>
    <row r="54" spans="1:13">
      <c r="A54" s="19"/>
      <c r="B54" s="19"/>
      <c r="C54" s="19"/>
      <c r="D54" s="19"/>
      <c r="E54" s="19"/>
      <c r="F54" s="19"/>
      <c r="G54" s="19"/>
      <c r="H54" s="19"/>
      <c r="I54" s="19"/>
      <c r="J54" s="19"/>
      <c r="K54" s="19"/>
      <c r="L54" s="19"/>
      <c r="M54" s="19"/>
    </row>
    <row r="55" spans="1:13">
      <c r="A55" s="19"/>
      <c r="B55" s="19"/>
      <c r="C55" s="19"/>
      <c r="D55" s="19"/>
      <c r="E55" s="19"/>
      <c r="F55" s="19"/>
      <c r="G55" s="19"/>
      <c r="H55" s="19"/>
      <c r="I55" s="19"/>
      <c r="J55" s="19"/>
      <c r="K55" s="19"/>
      <c r="L55" s="19"/>
      <c r="M55" s="19"/>
    </row>
    <row r="56" spans="1:13">
      <c r="A56" s="19"/>
      <c r="B56" s="19"/>
      <c r="C56" s="19"/>
      <c r="D56" s="19"/>
      <c r="E56" s="19"/>
      <c r="F56" s="19"/>
      <c r="G56" s="19"/>
      <c r="H56" s="19"/>
      <c r="I56" s="19"/>
      <c r="J56" s="19"/>
      <c r="K56" s="19"/>
      <c r="L56" s="19"/>
      <c r="M56" s="19"/>
    </row>
    <row r="57" spans="1:13">
      <c r="A57" s="19"/>
      <c r="B57" s="19"/>
      <c r="C57" s="19"/>
      <c r="D57" s="19"/>
      <c r="E57" s="19"/>
      <c r="F57" s="19"/>
      <c r="G57" s="19"/>
      <c r="H57" s="19"/>
      <c r="I57" s="19"/>
      <c r="J57" s="19"/>
      <c r="K57" s="19"/>
      <c r="L57" s="19"/>
      <c r="M57" s="19"/>
    </row>
    <row r="58" spans="1:13">
      <c r="A58" s="19"/>
      <c r="B58" s="19"/>
      <c r="C58" s="19"/>
      <c r="D58" s="19"/>
      <c r="E58" s="19"/>
      <c r="F58" s="19"/>
      <c r="G58" s="19"/>
      <c r="H58" s="19"/>
      <c r="I58" s="19"/>
      <c r="J58" s="19"/>
      <c r="K58" s="19"/>
      <c r="L58" s="19"/>
      <c r="M58" s="19"/>
    </row>
    <row r="59" spans="1:13">
      <c r="A59" s="19"/>
      <c r="B59" s="19"/>
      <c r="C59" s="19"/>
      <c r="D59" s="19"/>
      <c r="E59" s="19"/>
      <c r="F59" s="19"/>
      <c r="G59" s="19"/>
      <c r="H59" s="19"/>
      <c r="I59" s="19"/>
      <c r="J59" s="19"/>
      <c r="K59" s="19"/>
      <c r="L59" s="19"/>
      <c r="M59" s="19"/>
    </row>
    <row r="60" spans="1:13">
      <c r="A60" s="19"/>
      <c r="B60" s="19"/>
      <c r="C60" s="19"/>
      <c r="D60" s="19"/>
      <c r="E60" s="19"/>
      <c r="F60" s="19"/>
      <c r="G60" s="19"/>
      <c r="H60" s="19"/>
      <c r="I60" s="19"/>
      <c r="J60" s="19"/>
      <c r="K60" s="19"/>
      <c r="L60" s="19"/>
      <c r="M60" s="19"/>
    </row>
    <row r="61" spans="1:13">
      <c r="A61" s="19"/>
      <c r="B61" s="19"/>
      <c r="C61" s="19"/>
      <c r="D61" s="19"/>
      <c r="E61" s="19"/>
      <c r="F61" s="19"/>
      <c r="G61" s="19"/>
      <c r="H61" s="19"/>
      <c r="I61" s="19"/>
      <c r="J61" s="19"/>
      <c r="K61" s="19"/>
      <c r="L61" s="19"/>
      <c r="M61" s="19"/>
    </row>
    <row r="62" spans="1:13">
      <c r="A62" s="19"/>
      <c r="B62" s="19"/>
      <c r="C62" s="19"/>
      <c r="D62" s="19"/>
      <c r="E62" s="19"/>
      <c r="F62" s="19"/>
      <c r="G62" s="19"/>
      <c r="H62" s="19"/>
      <c r="I62" s="19"/>
      <c r="J62" s="19"/>
      <c r="K62" s="19"/>
      <c r="L62" s="19"/>
      <c r="M62" s="19"/>
    </row>
    <row r="63" spans="1:13">
      <c r="A63" s="19"/>
      <c r="B63" s="19"/>
      <c r="C63" s="19"/>
      <c r="D63" s="19"/>
      <c r="E63" s="19"/>
      <c r="F63" s="19"/>
      <c r="G63" s="19"/>
      <c r="H63" s="19"/>
      <c r="I63" s="19"/>
      <c r="J63" s="19"/>
      <c r="K63" s="19"/>
      <c r="L63" s="19"/>
      <c r="M63" s="19"/>
    </row>
    <row r="64" spans="1:13">
      <c r="A64" s="19"/>
      <c r="B64" s="19"/>
      <c r="C64" s="19"/>
      <c r="D64" s="19"/>
      <c r="E64" s="19"/>
      <c r="F64" s="19"/>
      <c r="G64" s="19"/>
      <c r="H64" s="19"/>
      <c r="I64" s="19"/>
      <c r="J64" s="19"/>
      <c r="K64" s="19"/>
      <c r="L64" s="19"/>
      <c r="M64" s="19"/>
    </row>
    <row r="65" spans="1:13">
      <c r="A65" s="19"/>
      <c r="B65" s="19"/>
      <c r="C65" s="19"/>
      <c r="D65" s="19"/>
      <c r="E65" s="19"/>
      <c r="F65" s="19"/>
      <c r="G65" s="19"/>
      <c r="H65" s="19"/>
      <c r="I65" s="19"/>
      <c r="J65" s="19"/>
      <c r="K65" s="19"/>
      <c r="L65" s="19"/>
      <c r="M65" s="19"/>
    </row>
    <row r="66" spans="1:13">
      <c r="A66" s="19"/>
      <c r="B66" s="19"/>
      <c r="C66" s="19"/>
      <c r="D66" s="19"/>
      <c r="E66" s="19"/>
      <c r="F66" s="19"/>
      <c r="G66" s="19"/>
      <c r="H66" s="19"/>
      <c r="I66" s="19"/>
      <c r="J66" s="19"/>
      <c r="K66" s="19"/>
      <c r="L66" s="19"/>
      <c r="M66" s="19"/>
    </row>
    <row r="67" spans="1:13">
      <c r="A67" s="19"/>
      <c r="B67" s="19"/>
      <c r="C67" s="19"/>
      <c r="D67" s="19"/>
      <c r="E67" s="19"/>
      <c r="F67" s="19"/>
      <c r="G67" s="19"/>
      <c r="H67" s="19"/>
      <c r="I67" s="19"/>
      <c r="J67" s="19"/>
      <c r="K67" s="19"/>
      <c r="L67" s="19"/>
      <c r="M67" s="19"/>
    </row>
    <row r="68" spans="1:13">
      <c r="A68" s="19"/>
      <c r="B68" s="19"/>
      <c r="C68" s="19"/>
      <c r="D68" s="19"/>
      <c r="E68" s="19"/>
      <c r="F68" s="19"/>
      <c r="G68" s="19"/>
      <c r="H68" s="19"/>
      <c r="I68" s="19"/>
      <c r="J68" s="19"/>
      <c r="K68" s="19"/>
      <c r="L68" s="19"/>
      <c r="M68" s="19"/>
    </row>
    <row r="69" spans="1:13">
      <c r="A69" s="19"/>
      <c r="B69" s="19"/>
      <c r="C69" s="19"/>
      <c r="D69" s="19"/>
      <c r="E69" s="19"/>
      <c r="F69" s="19"/>
      <c r="G69" s="19"/>
      <c r="H69" s="19"/>
      <c r="I69" s="19"/>
      <c r="J69" s="19"/>
      <c r="K69" s="19"/>
      <c r="L69" s="19"/>
      <c r="M69" s="19"/>
    </row>
    <row r="70" spans="1:13">
      <c r="A70" s="19"/>
      <c r="B70" s="19"/>
      <c r="C70" s="19"/>
      <c r="D70" s="19"/>
      <c r="E70" s="19"/>
      <c r="F70" s="19"/>
      <c r="G70" s="19"/>
      <c r="H70" s="19"/>
      <c r="I70" s="19"/>
      <c r="J70" s="19"/>
      <c r="K70" s="19"/>
      <c r="L70" s="19"/>
      <c r="M70" s="19"/>
    </row>
    <row r="71" spans="1:13">
      <c r="A71" s="19"/>
      <c r="B71" s="19"/>
      <c r="C71" s="19"/>
      <c r="D71" s="19"/>
      <c r="E71" s="19"/>
      <c r="F71" s="19"/>
      <c r="G71" s="19"/>
      <c r="H71" s="19"/>
      <c r="I71" s="19"/>
      <c r="J71" s="19"/>
      <c r="K71" s="19"/>
      <c r="L71" s="19"/>
      <c r="M71" s="19"/>
    </row>
    <row r="72" spans="1:13">
      <c r="A72" s="19"/>
      <c r="B72" s="19"/>
      <c r="C72" s="19"/>
      <c r="D72" s="19"/>
      <c r="E72" s="19"/>
      <c r="F72" s="19"/>
      <c r="G72" s="19"/>
      <c r="H72" s="19"/>
      <c r="I72" s="19"/>
      <c r="J72" s="19"/>
      <c r="K72" s="19"/>
      <c r="L72" s="19"/>
      <c r="M72" s="19"/>
    </row>
    <row r="73" spans="1:13">
      <c r="A73" s="19"/>
      <c r="B73" s="19"/>
      <c r="C73" s="19"/>
      <c r="D73" s="19"/>
      <c r="E73" s="19"/>
      <c r="F73" s="19"/>
      <c r="G73" s="19"/>
      <c r="H73" s="19"/>
      <c r="I73" s="19"/>
      <c r="J73" s="19"/>
      <c r="K73" s="19"/>
      <c r="L73" s="19"/>
      <c r="M73" s="19"/>
    </row>
    <row r="74" spans="1:13">
      <c r="A74" s="19"/>
      <c r="B74" s="19"/>
      <c r="C74" s="19"/>
      <c r="D74" s="19"/>
      <c r="E74" s="19"/>
      <c r="F74" s="19"/>
      <c r="G74" s="19"/>
      <c r="H74" s="19"/>
      <c r="I74" s="19"/>
      <c r="J74" s="19"/>
      <c r="K74" s="19"/>
      <c r="L74" s="19"/>
      <c r="M74" s="19"/>
    </row>
    <row r="75" spans="1:13">
      <c r="A75" s="19"/>
      <c r="B75" s="19"/>
      <c r="C75" s="19"/>
      <c r="D75" s="19"/>
      <c r="E75" s="19"/>
      <c r="F75" s="19"/>
      <c r="G75" s="19"/>
      <c r="H75" s="19"/>
      <c r="I75" s="19"/>
      <c r="J75" s="19"/>
      <c r="K75" s="19"/>
      <c r="L75" s="19"/>
      <c r="M75" s="19"/>
    </row>
    <row r="76" spans="1:13">
      <c r="A76" s="19"/>
      <c r="B76" s="19"/>
      <c r="C76" s="19"/>
      <c r="D76" s="19"/>
      <c r="E76" s="19"/>
      <c r="F76" s="19"/>
      <c r="G76" s="19"/>
      <c r="H76" s="19"/>
      <c r="I76" s="19"/>
      <c r="J76" s="19"/>
      <c r="K76" s="19"/>
      <c r="L76" s="19"/>
      <c r="M76" s="19"/>
    </row>
    <row r="77" spans="1:13">
      <c r="A77" s="19"/>
      <c r="B77" s="19"/>
      <c r="C77" s="19"/>
      <c r="D77" s="19"/>
      <c r="E77" s="19"/>
      <c r="F77" s="19"/>
      <c r="G77" s="19"/>
      <c r="H77" s="19"/>
      <c r="I77" s="19"/>
      <c r="J77" s="19"/>
      <c r="K77" s="19"/>
      <c r="L77" s="19"/>
      <c r="M77" s="19"/>
    </row>
    <row r="78" spans="1:13">
      <c r="A78" s="19"/>
      <c r="B78" s="19"/>
      <c r="C78" s="19"/>
      <c r="D78" s="19"/>
      <c r="E78" s="19"/>
      <c r="F78" s="19"/>
      <c r="G78" s="19"/>
      <c r="H78" s="19"/>
      <c r="I78" s="19"/>
      <c r="J78" s="19"/>
      <c r="K78" s="19"/>
      <c r="L78" s="19"/>
      <c r="M78" s="19"/>
    </row>
    <row r="79" spans="1:13">
      <c r="A79" s="19"/>
      <c r="B79" s="19"/>
      <c r="C79" s="19"/>
      <c r="D79" s="19"/>
      <c r="E79" s="19"/>
      <c r="F79" s="19"/>
      <c r="G79" s="19"/>
      <c r="H79" s="19"/>
      <c r="I79" s="19"/>
      <c r="J79" s="19"/>
      <c r="K79" s="19"/>
      <c r="L79" s="19"/>
      <c r="M79" s="19"/>
    </row>
    <row r="80" spans="1:13">
      <c r="A80" s="19"/>
      <c r="B80" s="19"/>
      <c r="C80" s="19"/>
      <c r="D80" s="19"/>
      <c r="E80" s="19"/>
      <c r="F80" s="19"/>
      <c r="G80" s="19"/>
      <c r="H80" s="19"/>
      <c r="I80" s="19"/>
      <c r="J80" s="19"/>
      <c r="K80" s="19"/>
      <c r="L80" s="19"/>
      <c r="M80" s="19"/>
    </row>
    <row r="81" spans="1:13">
      <c r="A81" s="19"/>
      <c r="B81" s="19"/>
      <c r="C81" s="19"/>
      <c r="D81" s="19"/>
      <c r="E81" s="19"/>
      <c r="F81" s="19"/>
      <c r="G81" s="19"/>
      <c r="H81" s="19"/>
      <c r="I81" s="19"/>
      <c r="J81" s="19"/>
      <c r="K81" s="19"/>
      <c r="L81" s="19"/>
      <c r="M81" s="19"/>
    </row>
    <row r="82" spans="1:13">
      <c r="A82" s="19"/>
      <c r="B82" s="19"/>
      <c r="C82" s="19"/>
      <c r="D82" s="19"/>
      <c r="E82" s="19"/>
      <c r="F82" s="19"/>
      <c r="G82" s="19"/>
      <c r="H82" s="19"/>
      <c r="I82" s="19"/>
      <c r="J82" s="19"/>
      <c r="K82" s="19"/>
      <c r="L82" s="19"/>
      <c r="M82" s="19"/>
    </row>
    <row r="83" spans="1:13">
      <c r="A83" s="19"/>
      <c r="B83" s="19"/>
      <c r="C83" s="19"/>
      <c r="D83" s="19"/>
      <c r="E83" s="19"/>
      <c r="F83" s="19"/>
      <c r="G83" s="19"/>
      <c r="H83" s="19"/>
      <c r="I83" s="19"/>
      <c r="J83" s="19"/>
      <c r="K83" s="19"/>
      <c r="L83" s="19"/>
      <c r="M83" s="19"/>
    </row>
    <row r="84" spans="1:13">
      <c r="A84" s="19"/>
      <c r="B84" s="19"/>
      <c r="C84" s="19"/>
      <c r="D84" s="19"/>
      <c r="E84" s="19"/>
      <c r="F84" s="19"/>
      <c r="G84" s="19"/>
      <c r="H84" s="19"/>
      <c r="I84" s="19"/>
      <c r="J84" s="19"/>
      <c r="K84" s="19"/>
      <c r="L84" s="19"/>
      <c r="M84" s="19"/>
    </row>
    <row r="85" spans="1:13">
      <c r="A85" s="19"/>
      <c r="B85" s="19"/>
      <c r="C85" s="19"/>
      <c r="D85" s="19"/>
      <c r="E85" s="19"/>
      <c r="F85" s="19"/>
      <c r="G85" s="19"/>
      <c r="H85" s="19"/>
      <c r="I85" s="19"/>
      <c r="J85" s="19"/>
      <c r="K85" s="19"/>
      <c r="L85" s="19"/>
      <c r="M85" s="19"/>
    </row>
    <row r="86" spans="1:13">
      <c r="A86" s="19"/>
      <c r="B86" s="19"/>
      <c r="C86" s="19"/>
      <c r="D86" s="19"/>
      <c r="E86" s="19"/>
      <c r="F86" s="19"/>
      <c r="G86" s="19"/>
      <c r="H86" s="19"/>
      <c r="I86" s="19"/>
      <c r="J86" s="19"/>
      <c r="K86" s="19"/>
      <c r="L86" s="19"/>
      <c r="M86" s="19"/>
    </row>
    <row r="87" spans="1:13">
      <c r="A87" s="19"/>
      <c r="B87" s="19"/>
      <c r="C87" s="19"/>
      <c r="D87" s="19"/>
      <c r="E87" s="19"/>
      <c r="F87" s="19"/>
      <c r="G87" s="19"/>
      <c r="H87" s="19"/>
      <c r="I87" s="19"/>
      <c r="J87" s="19"/>
      <c r="K87" s="19"/>
      <c r="L87" s="19"/>
      <c r="M87" s="19"/>
    </row>
    <row r="88" spans="1:13">
      <c r="A88" s="19"/>
      <c r="B88" s="19"/>
      <c r="C88" s="19"/>
      <c r="D88" s="19"/>
      <c r="E88" s="19"/>
      <c r="F88" s="19"/>
      <c r="G88" s="19"/>
      <c r="H88" s="19"/>
      <c r="I88" s="19"/>
      <c r="J88" s="19"/>
      <c r="K88" s="19"/>
      <c r="L88" s="19"/>
      <c r="M88" s="19"/>
    </row>
    <row r="89" spans="1:13">
      <c r="A89" s="19"/>
      <c r="B89" s="19"/>
      <c r="C89" s="19"/>
      <c r="D89" s="19"/>
      <c r="E89" s="19"/>
      <c r="F89" s="19"/>
      <c r="G89" s="19"/>
      <c r="H89" s="19"/>
      <c r="I89" s="19"/>
      <c r="J89" s="19"/>
      <c r="K89" s="19"/>
      <c r="L89" s="19"/>
      <c r="M89" s="19"/>
    </row>
    <row r="90" spans="1:13">
      <c r="A90" s="19"/>
      <c r="B90" s="19"/>
      <c r="C90" s="19"/>
      <c r="D90" s="19"/>
      <c r="E90" s="19"/>
      <c r="F90" s="19"/>
      <c r="G90" s="19"/>
      <c r="H90" s="19"/>
      <c r="I90" s="19"/>
      <c r="J90" s="19"/>
      <c r="K90" s="19"/>
      <c r="L90" s="19"/>
      <c r="M90" s="19"/>
    </row>
    <row r="91" spans="1:13">
      <c r="A91" s="19"/>
      <c r="B91" s="19"/>
      <c r="C91" s="19"/>
      <c r="D91" s="19"/>
      <c r="E91" s="19"/>
      <c r="F91" s="19"/>
      <c r="G91" s="19"/>
      <c r="H91" s="19"/>
      <c r="I91" s="19"/>
      <c r="J91" s="19"/>
      <c r="K91" s="19"/>
      <c r="L91" s="19"/>
      <c r="M91" s="19"/>
    </row>
    <row r="92" spans="1:13">
      <c r="A92" s="19"/>
      <c r="B92" s="19"/>
      <c r="C92" s="19"/>
      <c r="D92" s="19"/>
      <c r="E92" s="19"/>
      <c r="F92" s="19"/>
      <c r="G92" s="19"/>
      <c r="H92" s="19"/>
      <c r="I92" s="19"/>
      <c r="J92" s="19"/>
      <c r="K92" s="19"/>
      <c r="L92" s="19"/>
      <c r="M92" s="19"/>
    </row>
    <row r="93" spans="1:13">
      <c r="A93" s="19"/>
      <c r="B93" s="19"/>
      <c r="C93" s="19"/>
      <c r="D93" s="19"/>
      <c r="E93" s="19"/>
      <c r="F93" s="19"/>
      <c r="G93" s="19"/>
      <c r="H93" s="19"/>
      <c r="I93" s="19"/>
      <c r="J93" s="19"/>
      <c r="K93" s="19"/>
      <c r="L93" s="19"/>
      <c r="M93" s="19"/>
    </row>
    <row r="94" spans="1:13">
      <c r="A94" s="19"/>
      <c r="B94" s="19"/>
      <c r="C94" s="19"/>
      <c r="D94" s="19"/>
      <c r="E94" s="19"/>
      <c r="F94" s="19"/>
      <c r="G94" s="19"/>
      <c r="H94" s="19"/>
      <c r="I94" s="19"/>
      <c r="J94" s="19"/>
      <c r="K94" s="19"/>
      <c r="L94" s="19"/>
      <c r="M94" s="19"/>
    </row>
    <row r="95" spans="1:13">
      <c r="A95" s="19"/>
      <c r="B95" s="19"/>
      <c r="C95" s="19"/>
      <c r="D95" s="19"/>
      <c r="E95" s="19"/>
      <c r="F95" s="19"/>
      <c r="G95" s="19"/>
      <c r="H95" s="19"/>
      <c r="I95" s="19"/>
      <c r="J95" s="19"/>
      <c r="K95" s="19"/>
      <c r="L95" s="19"/>
      <c r="M95" s="19"/>
    </row>
    <row r="96" spans="1:13">
      <c r="A96" s="19"/>
      <c r="B96" s="19"/>
      <c r="C96" s="19"/>
      <c r="D96" s="19"/>
      <c r="E96" s="19"/>
      <c r="F96" s="19"/>
      <c r="G96" s="19"/>
      <c r="H96" s="19"/>
      <c r="I96" s="19"/>
      <c r="J96" s="19"/>
      <c r="K96" s="19"/>
      <c r="L96" s="19"/>
      <c r="M96" s="19"/>
    </row>
    <row r="97" spans="1:13">
      <c r="A97" s="19"/>
      <c r="B97" s="19"/>
      <c r="C97" s="19"/>
      <c r="D97" s="19"/>
      <c r="E97" s="19"/>
      <c r="F97" s="19"/>
      <c r="G97" s="19"/>
      <c r="H97" s="19"/>
      <c r="I97" s="19"/>
      <c r="J97" s="19"/>
      <c r="K97" s="19"/>
      <c r="L97" s="19"/>
      <c r="M97" s="19"/>
    </row>
    <row r="98" spans="1:13">
      <c r="A98" s="19"/>
      <c r="B98" s="19"/>
      <c r="C98" s="19"/>
      <c r="D98" s="19"/>
      <c r="E98" s="19"/>
      <c r="F98" s="19"/>
      <c r="G98" s="19"/>
      <c r="H98" s="19"/>
      <c r="I98" s="19"/>
      <c r="J98" s="19"/>
      <c r="K98" s="19"/>
      <c r="L98" s="19"/>
      <c r="M98" s="19"/>
    </row>
    <row r="99" spans="1:13">
      <c r="A99" s="19"/>
      <c r="B99" s="19"/>
      <c r="C99" s="19"/>
      <c r="D99" s="19"/>
      <c r="E99" s="19"/>
      <c r="F99" s="19"/>
      <c r="G99" s="19"/>
      <c r="H99" s="19"/>
      <c r="I99" s="19"/>
      <c r="J99" s="19"/>
      <c r="K99" s="19"/>
      <c r="L99" s="19"/>
      <c r="M99" s="19"/>
    </row>
    <row r="100" spans="1:13">
      <c r="A100" s="19"/>
      <c r="B100" s="19"/>
      <c r="C100" s="19"/>
      <c r="D100" s="19"/>
      <c r="E100" s="19"/>
      <c r="F100" s="19"/>
      <c r="G100" s="19"/>
      <c r="H100" s="19"/>
      <c r="I100" s="19"/>
      <c r="J100" s="19"/>
      <c r="K100" s="19"/>
      <c r="L100" s="19"/>
      <c r="M100" s="19"/>
    </row>
    <row r="101" spans="1:13">
      <c r="A101" s="19"/>
      <c r="B101" s="19"/>
      <c r="C101" s="19"/>
      <c r="D101" s="19"/>
      <c r="E101" s="19"/>
      <c r="F101" s="19"/>
      <c r="G101" s="19"/>
      <c r="H101" s="19"/>
      <c r="I101" s="19"/>
      <c r="J101" s="19"/>
      <c r="K101" s="19"/>
      <c r="L101" s="19"/>
      <c r="M101" s="19"/>
    </row>
    <row r="102" spans="1:13">
      <c r="A102" s="19"/>
      <c r="B102" s="19"/>
      <c r="C102" s="19"/>
      <c r="D102" s="19"/>
      <c r="E102" s="19"/>
      <c r="F102" s="19"/>
      <c r="G102" s="19"/>
      <c r="H102" s="19"/>
      <c r="I102" s="19"/>
      <c r="J102" s="19"/>
      <c r="K102" s="19"/>
      <c r="L102" s="19"/>
      <c r="M102" s="19"/>
    </row>
    <row r="103" spans="1:13">
      <c r="A103" s="19"/>
      <c r="B103" s="19"/>
      <c r="C103" s="19"/>
      <c r="D103" s="19"/>
      <c r="E103" s="19"/>
      <c r="F103" s="19"/>
      <c r="G103" s="19"/>
      <c r="H103" s="19"/>
      <c r="I103" s="19"/>
      <c r="J103" s="19"/>
      <c r="K103" s="19"/>
      <c r="L103" s="19"/>
      <c r="M103" s="19"/>
    </row>
    <row r="104" spans="1:13">
      <c r="A104" s="19"/>
      <c r="B104" s="19"/>
      <c r="C104" s="19"/>
      <c r="D104" s="19"/>
      <c r="E104" s="19"/>
      <c r="F104" s="19"/>
      <c r="G104" s="19"/>
      <c r="H104" s="19"/>
      <c r="I104" s="19"/>
      <c r="J104" s="19"/>
      <c r="K104" s="19"/>
      <c r="L104" s="19"/>
      <c r="M104" s="19"/>
    </row>
    <row r="105" spans="1:13">
      <c r="A105" s="19"/>
      <c r="B105" s="19"/>
      <c r="C105" s="19"/>
      <c r="D105" s="19"/>
      <c r="E105" s="19"/>
      <c r="F105" s="19"/>
      <c r="G105" s="19"/>
      <c r="H105" s="19"/>
      <c r="I105" s="19"/>
      <c r="J105" s="19"/>
      <c r="K105" s="19"/>
      <c r="L105" s="19"/>
      <c r="M105" s="19"/>
    </row>
    <row r="106" spans="1:13">
      <c r="A106" s="19"/>
      <c r="B106" s="19"/>
      <c r="C106" s="19"/>
      <c r="D106" s="19"/>
      <c r="E106" s="19"/>
      <c r="F106" s="19"/>
      <c r="G106" s="19"/>
      <c r="H106" s="19"/>
      <c r="I106" s="19"/>
      <c r="J106" s="19"/>
      <c r="K106" s="19"/>
      <c r="L106" s="19"/>
      <c r="M106" s="19"/>
    </row>
    <row r="107" spans="1:13">
      <c r="A107" s="19"/>
      <c r="B107" s="19"/>
      <c r="C107" s="19"/>
      <c r="D107" s="19"/>
      <c r="E107" s="19"/>
      <c r="F107" s="19"/>
      <c r="G107" s="19"/>
      <c r="H107" s="19"/>
      <c r="I107" s="19"/>
      <c r="J107" s="19"/>
      <c r="K107" s="19"/>
      <c r="L107" s="19"/>
      <c r="M107" s="19"/>
    </row>
    <row r="108" spans="1:13">
      <c r="A108" s="19"/>
      <c r="B108" s="19"/>
      <c r="C108" s="19"/>
      <c r="D108" s="19"/>
      <c r="E108" s="19"/>
      <c r="F108" s="19"/>
      <c r="G108" s="19"/>
      <c r="H108" s="19"/>
      <c r="I108" s="19"/>
      <c r="J108" s="19"/>
      <c r="K108" s="19"/>
      <c r="L108" s="19"/>
      <c r="M108" s="19"/>
    </row>
    <row r="109" spans="1:13">
      <c r="A109" s="19"/>
      <c r="B109" s="19"/>
      <c r="C109" s="19"/>
      <c r="D109" s="19"/>
      <c r="E109" s="19"/>
      <c r="F109" s="19"/>
      <c r="G109" s="19"/>
      <c r="H109" s="19"/>
      <c r="I109" s="19"/>
      <c r="J109" s="19"/>
      <c r="K109" s="19"/>
      <c r="L109" s="19"/>
      <c r="M109" s="19"/>
    </row>
    <row r="110" spans="1:13">
      <c r="A110" s="19"/>
      <c r="B110" s="19"/>
      <c r="C110" s="19"/>
      <c r="D110" s="19"/>
      <c r="E110" s="19"/>
      <c r="F110" s="19"/>
      <c r="G110" s="19"/>
      <c r="H110" s="19"/>
      <c r="I110" s="19"/>
      <c r="J110" s="19"/>
      <c r="K110" s="19"/>
      <c r="L110" s="19"/>
      <c r="M110" s="19"/>
    </row>
    <row r="111" spans="1:13">
      <c r="A111" s="19"/>
      <c r="B111" s="19"/>
      <c r="C111" s="19"/>
      <c r="D111" s="19"/>
      <c r="E111" s="19"/>
      <c r="F111" s="19"/>
      <c r="G111" s="19"/>
      <c r="H111" s="19"/>
      <c r="I111" s="19"/>
      <c r="J111" s="19"/>
      <c r="K111" s="19"/>
      <c r="L111" s="19"/>
      <c r="M111" s="19"/>
    </row>
    <row r="112" spans="1:13">
      <c r="A112" s="19"/>
      <c r="B112" s="19"/>
      <c r="C112" s="19"/>
      <c r="D112" s="19"/>
      <c r="E112" s="19"/>
      <c r="F112" s="19"/>
      <c r="G112" s="19"/>
      <c r="H112" s="19"/>
      <c r="I112" s="19"/>
      <c r="J112" s="19"/>
      <c r="K112" s="19"/>
      <c r="L112" s="19"/>
      <c r="M112" s="19"/>
    </row>
    <row r="113" spans="1:13">
      <c r="A113" s="19"/>
      <c r="B113" s="19"/>
      <c r="C113" s="19"/>
      <c r="D113" s="19"/>
      <c r="E113" s="19"/>
      <c r="F113" s="19"/>
      <c r="G113" s="19"/>
      <c r="H113" s="19"/>
      <c r="I113" s="19"/>
      <c r="J113" s="19"/>
      <c r="K113" s="19"/>
      <c r="L113" s="19"/>
      <c r="M113" s="19"/>
    </row>
    <row r="114" spans="1:13">
      <c r="A114" s="19"/>
      <c r="B114" s="19"/>
      <c r="C114" s="19"/>
      <c r="D114" s="19"/>
      <c r="E114" s="19"/>
      <c r="F114" s="19"/>
      <c r="G114" s="19"/>
      <c r="H114" s="19"/>
      <c r="I114" s="19"/>
      <c r="J114" s="19"/>
      <c r="K114" s="19"/>
      <c r="L114" s="19"/>
      <c r="M114" s="19"/>
    </row>
    <row r="115" spans="1:13">
      <c r="A115" s="19"/>
      <c r="B115" s="19"/>
      <c r="C115" s="19"/>
      <c r="D115" s="19"/>
      <c r="E115" s="19"/>
      <c r="F115" s="19"/>
      <c r="G115" s="19"/>
      <c r="H115" s="19"/>
      <c r="I115" s="19"/>
      <c r="J115" s="19"/>
      <c r="K115" s="19"/>
      <c r="L115" s="19"/>
      <c r="M115" s="19"/>
    </row>
    <row r="116" spans="1:13">
      <c r="A116" s="19"/>
      <c r="B116" s="19"/>
      <c r="C116" s="19"/>
      <c r="D116" s="19"/>
      <c r="E116" s="19"/>
      <c r="F116" s="19"/>
      <c r="G116" s="19"/>
      <c r="H116" s="19"/>
      <c r="I116" s="19"/>
      <c r="J116" s="19"/>
      <c r="K116" s="19"/>
      <c r="L116" s="19"/>
      <c r="M116" s="19"/>
    </row>
    <row r="117" spans="1:13">
      <c r="A117" s="19"/>
      <c r="B117" s="19"/>
      <c r="C117" s="19"/>
      <c r="D117" s="19"/>
      <c r="E117" s="19"/>
      <c r="F117" s="19"/>
      <c r="G117" s="19"/>
      <c r="H117" s="19"/>
      <c r="I117" s="19"/>
      <c r="J117" s="19"/>
      <c r="K117" s="19"/>
      <c r="L117" s="19"/>
      <c r="M117" s="19"/>
    </row>
    <row r="118" spans="1:13">
      <c r="A118" s="19"/>
      <c r="B118" s="19"/>
      <c r="C118" s="19"/>
      <c r="D118" s="19"/>
      <c r="E118" s="19"/>
      <c r="F118" s="19"/>
      <c r="G118" s="19"/>
      <c r="H118" s="19"/>
      <c r="I118" s="19"/>
      <c r="J118" s="19"/>
      <c r="K118" s="19"/>
      <c r="L118" s="19"/>
      <c r="M118" s="19"/>
    </row>
    <row r="119" spans="1:13">
      <c r="A119" s="19"/>
      <c r="B119" s="19"/>
      <c r="C119" s="19"/>
      <c r="D119" s="19"/>
      <c r="E119" s="19"/>
      <c r="F119" s="19"/>
      <c r="G119" s="19"/>
      <c r="H119" s="19"/>
      <c r="I119" s="19"/>
      <c r="J119" s="19"/>
      <c r="K119" s="19"/>
      <c r="L119" s="19"/>
      <c r="M119" s="19"/>
    </row>
    <row r="120" spans="1:13">
      <c r="A120" s="19"/>
      <c r="B120" s="19"/>
      <c r="C120" s="19"/>
      <c r="D120" s="19"/>
      <c r="E120" s="19"/>
      <c r="F120" s="19"/>
      <c r="G120" s="19"/>
      <c r="H120" s="19"/>
      <c r="I120" s="19"/>
      <c r="J120" s="19"/>
      <c r="K120" s="19"/>
      <c r="L120" s="19"/>
      <c r="M120" s="19"/>
    </row>
    <row r="121" spans="1:13">
      <c r="A121" s="19"/>
      <c r="B121" s="19"/>
      <c r="C121" s="19"/>
      <c r="D121" s="19"/>
      <c r="E121" s="19"/>
      <c r="F121" s="19"/>
      <c r="G121" s="19"/>
      <c r="H121" s="19"/>
      <c r="I121" s="19"/>
      <c r="J121" s="19"/>
      <c r="K121" s="19"/>
      <c r="L121" s="19"/>
      <c r="M121" s="19"/>
    </row>
    <row r="122" spans="1:13">
      <c r="A122" s="19"/>
      <c r="B122" s="19"/>
      <c r="C122" s="19"/>
      <c r="D122" s="19"/>
      <c r="E122" s="19"/>
      <c r="F122" s="19"/>
      <c r="G122" s="19"/>
      <c r="H122" s="19"/>
      <c r="I122" s="19"/>
      <c r="J122" s="19"/>
      <c r="K122" s="19"/>
      <c r="L122" s="19"/>
      <c r="M122" s="19"/>
    </row>
    <row r="123" spans="1:13">
      <c r="A123" s="19"/>
      <c r="B123" s="19"/>
      <c r="C123" s="19"/>
      <c r="D123" s="19"/>
      <c r="E123" s="19"/>
      <c r="F123" s="19"/>
      <c r="G123" s="19"/>
      <c r="H123" s="19"/>
      <c r="I123" s="19"/>
      <c r="J123" s="19"/>
      <c r="K123" s="19"/>
      <c r="L123" s="19"/>
      <c r="M123" s="19"/>
    </row>
    <row r="124" spans="1:13">
      <c r="A124" s="19"/>
      <c r="B124" s="19"/>
      <c r="C124" s="19"/>
      <c r="D124" s="19"/>
      <c r="E124" s="19"/>
      <c r="F124" s="19"/>
      <c r="G124" s="19"/>
      <c r="H124" s="19"/>
      <c r="I124" s="19"/>
      <c r="J124" s="19"/>
      <c r="K124" s="19"/>
      <c r="L124" s="19"/>
      <c r="M124" s="19"/>
    </row>
    <row r="125" spans="1:13">
      <c r="A125" s="19"/>
      <c r="B125" s="19"/>
      <c r="C125" s="19"/>
      <c r="D125" s="19"/>
      <c r="E125" s="19"/>
      <c r="F125" s="19"/>
      <c r="G125" s="19"/>
      <c r="H125" s="19"/>
      <c r="I125" s="19"/>
      <c r="J125" s="19"/>
      <c r="K125" s="19"/>
      <c r="L125" s="19"/>
      <c r="M125" s="19"/>
    </row>
    <row r="126" spans="1:13">
      <c r="A126" s="19"/>
      <c r="B126" s="19"/>
      <c r="C126" s="19"/>
      <c r="D126" s="19"/>
      <c r="E126" s="19"/>
      <c r="F126" s="19"/>
      <c r="G126" s="19"/>
      <c r="H126" s="19"/>
      <c r="I126" s="19"/>
      <c r="J126" s="19"/>
      <c r="K126" s="19"/>
      <c r="L126" s="19"/>
      <c r="M126" s="19"/>
    </row>
    <row r="127" spans="1:13">
      <c r="A127" s="19"/>
      <c r="B127" s="19"/>
      <c r="C127" s="19"/>
      <c r="D127" s="19"/>
      <c r="E127" s="19"/>
      <c r="F127" s="19"/>
      <c r="G127" s="19"/>
      <c r="H127" s="19"/>
      <c r="I127" s="19"/>
      <c r="J127" s="19"/>
      <c r="K127" s="19"/>
      <c r="L127" s="19"/>
      <c r="M127" s="19"/>
    </row>
    <row r="128" spans="1:13">
      <c r="A128" s="19"/>
      <c r="B128" s="19"/>
      <c r="C128" s="19"/>
      <c r="D128" s="19"/>
      <c r="E128" s="19"/>
      <c r="F128" s="19"/>
      <c r="G128" s="19"/>
      <c r="H128" s="19"/>
      <c r="I128" s="19"/>
      <c r="J128" s="19"/>
      <c r="K128" s="19"/>
      <c r="L128" s="19"/>
      <c r="M128" s="19"/>
    </row>
    <row r="129" spans="1:13">
      <c r="A129" s="19"/>
      <c r="B129" s="19"/>
      <c r="C129" s="19"/>
      <c r="D129" s="19"/>
      <c r="E129" s="19"/>
      <c r="F129" s="19"/>
      <c r="G129" s="19"/>
      <c r="H129" s="19"/>
      <c r="I129" s="19"/>
      <c r="J129" s="19"/>
      <c r="K129" s="19"/>
      <c r="L129" s="19"/>
      <c r="M129" s="19"/>
    </row>
    <row r="130" spans="1:13">
      <c r="A130" s="19"/>
      <c r="B130" s="19"/>
      <c r="C130" s="19"/>
      <c r="D130" s="19"/>
      <c r="E130" s="19"/>
      <c r="F130" s="19"/>
      <c r="G130" s="19"/>
      <c r="H130" s="19"/>
      <c r="I130" s="19"/>
      <c r="J130" s="19"/>
      <c r="K130" s="19"/>
      <c r="L130" s="19"/>
      <c r="M130" s="19"/>
    </row>
  </sheetData>
  <sheetProtection selectLockedCells="1"/>
  <mergeCells count="2">
    <mergeCell ref="C4:E4"/>
    <mergeCell ref="C2:E2"/>
  </mergeCells>
  <dataValidations count="4">
    <dataValidation type="list" allowBlank="1" showInputMessage="1" showErrorMessage="1" sqref="F7:F46" xr:uid="{00000000-0002-0000-0400-000000000000}">
      <formula1>"Yes, No"</formula1>
    </dataValidation>
    <dataValidation type="list" allowBlank="1" showInputMessage="1" showErrorMessage="1" sqref="G7:G46" xr:uid="{00000000-0002-0000-0400-000001000000}">
      <formula1>"Took part in an activity that others organised, Helped to organise with others, Organised and led on their own, Helped others to learn new skills"</formula1>
    </dataValidation>
    <dataValidation type="textLength" allowBlank="1" showInputMessage="1" showErrorMessage="1" sqref="D7:D46" xr:uid="{00000000-0002-0000-0400-000002000000}">
      <formula1>10</formula1>
      <formula2>60</formula2>
    </dataValidation>
    <dataValidation type="list" allowBlank="1" showInputMessage="1" showErrorMessage="1" sqref="H7:M46" xr:uid="{00000000-0002-0000-0400-000003000000}">
      <formula1>"A lot, A little, The same"</formula1>
    </dataValidation>
  </dataValidations>
  <hyperlinks>
    <hyperlink ref="C4" location="'Assessment Form 2'!A1" display="Once you've completed this form, click here to progress to the Assessment Form" xr:uid="{00000000-0004-0000-0400-000000000000}"/>
    <hyperlink ref="C4:E4" location="'Assessment Form'!A1" display="Once you've completed this form, click here to progress to the Assessment Form" xr:uid="{00000000-0004-0000-0400-00000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1"/>
  <sheetViews>
    <sheetView zoomScaleNormal="100" workbookViewId="0">
      <selection activeCell="J20" sqref="J20"/>
    </sheetView>
  </sheetViews>
  <sheetFormatPr defaultRowHeight="13.15"/>
  <cols>
    <col min="1" max="2" width="2" customWidth="1"/>
    <col min="8" max="8" width="23.42578125" customWidth="1"/>
    <col min="9" max="9" width="12.5703125" customWidth="1"/>
    <col min="10" max="10" width="10.140625" bestFit="1" customWidth="1"/>
    <col min="11" max="11" width="2" customWidth="1"/>
  </cols>
  <sheetData>
    <row r="1" spans="2:14" ht="3.75" customHeight="1" thickBot="1"/>
    <row r="2" spans="2:14" ht="9" customHeight="1" thickBot="1">
      <c r="B2" s="21"/>
      <c r="C2" s="28"/>
      <c r="D2" s="28"/>
      <c r="E2" s="28"/>
      <c r="F2" s="28"/>
      <c r="G2" s="28"/>
      <c r="H2" s="28"/>
      <c r="I2" s="28"/>
      <c r="J2" s="28"/>
      <c r="K2" s="26"/>
    </row>
    <row r="3" spans="2:14" ht="35.450000000000003" thickBot="1">
      <c r="B3" s="22"/>
      <c r="C3" s="311" t="s">
        <v>831</v>
      </c>
      <c r="D3" s="312"/>
      <c r="E3" s="312"/>
      <c r="F3" s="312"/>
      <c r="G3" s="312"/>
      <c r="H3" s="312"/>
      <c r="I3" s="312"/>
      <c r="J3" s="313"/>
      <c r="K3" s="27"/>
    </row>
    <row r="4" spans="2:14" ht="13.9" thickBot="1">
      <c r="B4" s="22"/>
      <c r="C4" s="29"/>
      <c r="D4" s="29"/>
      <c r="E4" s="29"/>
      <c r="F4" s="29"/>
      <c r="G4" s="29"/>
      <c r="H4" s="29"/>
      <c r="I4" s="29"/>
      <c r="J4" s="29"/>
      <c r="K4" s="27"/>
    </row>
    <row r="5" spans="2:14" ht="13.9" thickBot="1">
      <c r="B5" s="22"/>
      <c r="C5" s="320" t="s">
        <v>832</v>
      </c>
      <c r="D5" s="321"/>
      <c r="E5" s="302">
        <f>'Candidate List'!F9</f>
        <v>0</v>
      </c>
      <c r="F5" s="303"/>
      <c r="G5" s="303"/>
      <c r="H5" s="303"/>
      <c r="I5" s="303"/>
      <c r="J5" s="304"/>
      <c r="K5" s="27"/>
    </row>
    <row r="6" spans="2:14" ht="13.9" thickBot="1">
      <c r="B6" s="22"/>
      <c r="C6" s="320" t="s">
        <v>833</v>
      </c>
      <c r="D6" s="321"/>
      <c r="E6" s="302">
        <f>'Candidate List'!F11</f>
        <v>0</v>
      </c>
      <c r="F6" s="303"/>
      <c r="G6" s="303"/>
      <c r="H6" s="303"/>
      <c r="I6" s="303"/>
      <c r="J6" s="304"/>
      <c r="K6" s="27"/>
    </row>
    <row r="7" spans="2:14" ht="13.9" thickBot="1">
      <c r="B7" s="22"/>
      <c r="C7" s="34"/>
      <c r="D7" s="34"/>
      <c r="E7" s="35"/>
      <c r="F7" s="35"/>
      <c r="G7" s="35"/>
      <c r="H7" s="320" t="s">
        <v>25</v>
      </c>
      <c r="I7" s="321"/>
      <c r="J7" s="36">
        <f>'Candidate List'!F19</f>
        <v>0</v>
      </c>
      <c r="K7" s="27"/>
    </row>
    <row r="8" spans="2:14" ht="13.9" thickBot="1">
      <c r="B8" s="22"/>
      <c r="C8" s="29"/>
      <c r="D8" s="29"/>
      <c r="E8" s="29"/>
      <c r="F8" s="29"/>
      <c r="G8" s="29"/>
      <c r="H8" s="29"/>
      <c r="I8" s="29"/>
      <c r="J8" s="29"/>
      <c r="K8" s="27"/>
    </row>
    <row r="9" spans="2:14" ht="27" thickBot="1">
      <c r="B9" s="22"/>
      <c r="C9" s="339" t="s">
        <v>834</v>
      </c>
      <c r="D9" s="340"/>
      <c r="E9" s="337"/>
      <c r="F9" s="338"/>
      <c r="G9" s="338"/>
      <c r="H9" s="338"/>
      <c r="I9" s="180" t="s">
        <v>835</v>
      </c>
      <c r="J9" s="30"/>
      <c r="K9" s="27"/>
    </row>
    <row r="10" spans="2:14" ht="13.9" thickBot="1">
      <c r="B10" s="22"/>
      <c r="C10" s="29"/>
      <c r="D10" s="29"/>
      <c r="E10" s="29"/>
      <c r="F10" s="29"/>
      <c r="G10" s="29"/>
      <c r="H10" s="29"/>
      <c r="I10" s="29"/>
      <c r="J10" s="29"/>
      <c r="K10" s="27"/>
    </row>
    <row r="11" spans="2:14" ht="13.9" thickBot="1">
      <c r="B11" s="22"/>
      <c r="C11" s="320" t="s">
        <v>836</v>
      </c>
      <c r="D11" s="332"/>
      <c r="E11" s="332"/>
      <c r="F11" s="332"/>
      <c r="G11" s="332"/>
      <c r="H11" s="332"/>
      <c r="I11" s="332"/>
      <c r="J11" s="321"/>
      <c r="K11" s="27"/>
    </row>
    <row r="12" spans="2:14" ht="13.9" thickBot="1">
      <c r="B12" s="22"/>
      <c r="C12" s="29"/>
      <c r="D12" s="29"/>
      <c r="E12" s="29"/>
      <c r="F12" s="29"/>
      <c r="G12" s="29"/>
      <c r="H12" s="29"/>
      <c r="I12" s="29"/>
      <c r="J12" s="29"/>
      <c r="K12" s="27"/>
      <c r="M12" s="20">
        <f>SUM(M13:M28)</f>
        <v>0</v>
      </c>
      <c r="N12" s="12"/>
    </row>
    <row r="13" spans="2:14">
      <c r="B13" s="22"/>
      <c r="C13" s="314" t="s">
        <v>837</v>
      </c>
      <c r="D13" s="336" t="s">
        <v>838</v>
      </c>
      <c r="E13" s="330"/>
      <c r="F13" s="330"/>
      <c r="G13" s="330"/>
      <c r="H13" s="330"/>
      <c r="I13" s="331"/>
      <c r="J13" s="97"/>
      <c r="K13" s="27"/>
      <c r="M13" s="20">
        <f>IF(J13="no", 1, 0)</f>
        <v>0</v>
      </c>
      <c r="N13" s="12"/>
    </row>
    <row r="14" spans="2:14">
      <c r="B14" s="22"/>
      <c r="C14" s="315"/>
      <c r="D14" s="327" t="s">
        <v>839</v>
      </c>
      <c r="E14" s="328"/>
      <c r="F14" s="328"/>
      <c r="G14" s="328"/>
      <c r="H14" s="328"/>
      <c r="I14" s="329"/>
      <c r="J14" s="101"/>
      <c r="K14" s="27"/>
      <c r="M14" s="20">
        <f t="shared" ref="M14:M28" si="0">IF(J14="no", 1, 0)</f>
        <v>0</v>
      </c>
      <c r="N14" s="13"/>
    </row>
    <row r="15" spans="2:14">
      <c r="B15" s="22"/>
      <c r="C15" s="315"/>
      <c r="D15" s="327" t="s">
        <v>840</v>
      </c>
      <c r="E15" s="328"/>
      <c r="F15" s="328"/>
      <c r="G15" s="328"/>
      <c r="H15" s="328"/>
      <c r="I15" s="329"/>
      <c r="J15" s="101"/>
      <c r="K15" s="27"/>
      <c r="M15" s="20">
        <f t="shared" si="0"/>
        <v>0</v>
      </c>
    </row>
    <row r="16" spans="2:14" ht="13.9" thickBot="1">
      <c r="B16" s="22"/>
      <c r="C16" s="316"/>
      <c r="D16" s="305" t="s">
        <v>841</v>
      </c>
      <c r="E16" s="306"/>
      <c r="F16" s="306"/>
      <c r="G16" s="306"/>
      <c r="H16" s="306"/>
      <c r="I16" s="307"/>
      <c r="J16" s="108"/>
      <c r="K16" s="27"/>
      <c r="M16" s="20">
        <f t="shared" si="0"/>
        <v>0</v>
      </c>
      <c r="N16" s="12"/>
    </row>
    <row r="17" spans="2:14">
      <c r="B17" s="22"/>
      <c r="C17" s="314" t="s">
        <v>842</v>
      </c>
      <c r="D17" s="325" t="s">
        <v>843</v>
      </c>
      <c r="E17" s="326"/>
      <c r="F17" s="326"/>
      <c r="G17" s="326"/>
      <c r="H17" s="326"/>
      <c r="I17" s="326"/>
      <c r="J17" s="97"/>
      <c r="K17" s="27"/>
      <c r="M17" s="20">
        <f t="shared" si="0"/>
        <v>0</v>
      </c>
      <c r="N17" s="12"/>
    </row>
    <row r="18" spans="2:14" ht="13.9" thickBot="1">
      <c r="B18" s="22"/>
      <c r="C18" s="315"/>
      <c r="D18" s="322" t="s">
        <v>844</v>
      </c>
      <c r="E18" s="323"/>
      <c r="F18" s="323"/>
      <c r="G18" s="323"/>
      <c r="H18" s="323"/>
      <c r="I18" s="324"/>
      <c r="J18" s="101"/>
      <c r="K18" s="27"/>
      <c r="M18" s="20">
        <f t="shared" si="0"/>
        <v>0</v>
      </c>
      <c r="N18" s="12"/>
    </row>
    <row r="19" spans="2:14">
      <c r="B19" s="22"/>
      <c r="C19" s="317" t="s">
        <v>845</v>
      </c>
      <c r="D19" s="330" t="s">
        <v>846</v>
      </c>
      <c r="E19" s="330"/>
      <c r="F19" s="330"/>
      <c r="G19" s="330"/>
      <c r="H19" s="330"/>
      <c r="I19" s="331"/>
      <c r="J19" s="97"/>
      <c r="K19" s="27"/>
      <c r="M19" s="20">
        <f t="shared" si="0"/>
        <v>0</v>
      </c>
      <c r="N19" s="14"/>
    </row>
    <row r="20" spans="2:14">
      <c r="B20" s="22"/>
      <c r="C20" s="318"/>
      <c r="D20" s="111" t="s">
        <v>847</v>
      </c>
      <c r="E20" s="111"/>
      <c r="F20" s="111"/>
      <c r="G20" s="111"/>
      <c r="H20" s="111"/>
      <c r="I20" s="112"/>
      <c r="J20" s="101"/>
      <c r="K20" s="27"/>
      <c r="M20" s="20">
        <f t="shared" si="0"/>
        <v>0</v>
      </c>
      <c r="N20" s="12"/>
    </row>
    <row r="21" spans="2:14">
      <c r="B21" s="22"/>
      <c r="C21" s="318"/>
      <c r="D21" t="s">
        <v>848</v>
      </c>
      <c r="E21" s="111"/>
      <c r="F21" s="111"/>
      <c r="G21" s="111"/>
      <c r="H21" s="111"/>
      <c r="I21" s="112"/>
      <c r="J21" s="101"/>
      <c r="K21" s="27"/>
      <c r="M21" s="20">
        <f t="shared" si="0"/>
        <v>0</v>
      </c>
      <c r="N21" s="12"/>
    </row>
    <row r="22" spans="2:14" ht="13.9" thickBot="1">
      <c r="B22" s="22"/>
      <c r="C22" s="319"/>
      <c r="D22" s="111" t="s">
        <v>849</v>
      </c>
      <c r="E22" s="113"/>
      <c r="F22" s="113"/>
      <c r="G22" s="113"/>
      <c r="H22" s="113"/>
      <c r="I22" s="114"/>
      <c r="J22" s="108"/>
      <c r="K22" s="27"/>
      <c r="M22" s="20">
        <f t="shared" si="0"/>
        <v>0</v>
      </c>
      <c r="N22" s="14"/>
    </row>
    <row r="23" spans="2:14">
      <c r="B23" s="22"/>
      <c r="C23" s="314" t="s">
        <v>850</v>
      </c>
      <c r="D23" s="115" t="s">
        <v>851</v>
      </c>
      <c r="E23" s="116"/>
      <c r="F23" s="116"/>
      <c r="G23" s="116"/>
      <c r="H23" s="116"/>
      <c r="I23" s="117"/>
      <c r="J23" s="97"/>
      <c r="K23" s="27"/>
      <c r="M23" s="20">
        <f t="shared" si="0"/>
        <v>0</v>
      </c>
      <c r="N23" s="12"/>
    </row>
    <row r="24" spans="2:14">
      <c r="B24" s="22"/>
      <c r="C24" s="315"/>
      <c r="D24" s="110" t="s">
        <v>852</v>
      </c>
      <c r="E24" s="111"/>
      <c r="F24" s="111"/>
      <c r="G24" s="111"/>
      <c r="H24" s="111"/>
      <c r="I24" s="112"/>
      <c r="J24" s="101"/>
      <c r="K24" s="27"/>
      <c r="M24" s="20"/>
      <c r="N24" s="12"/>
    </row>
    <row r="25" spans="2:14">
      <c r="B25" s="22"/>
      <c r="C25" s="315"/>
      <c r="D25" s="110" t="s">
        <v>853</v>
      </c>
      <c r="E25" s="111"/>
      <c r="F25" s="111"/>
      <c r="G25" s="111"/>
      <c r="H25" s="111"/>
      <c r="I25" s="112"/>
      <c r="J25" s="101"/>
      <c r="K25" s="27"/>
      <c r="M25" s="20">
        <f t="shared" si="0"/>
        <v>0</v>
      </c>
    </row>
    <row r="26" spans="2:14">
      <c r="B26" s="22"/>
      <c r="C26" s="315"/>
      <c r="D26" s="110" t="s">
        <v>854</v>
      </c>
      <c r="E26" s="111"/>
      <c r="F26" s="111"/>
      <c r="G26" s="111"/>
      <c r="H26" s="111"/>
      <c r="I26" s="112"/>
      <c r="J26" s="101"/>
      <c r="K26" s="27"/>
      <c r="M26" s="20">
        <f t="shared" si="0"/>
        <v>0</v>
      </c>
    </row>
    <row r="27" spans="2:14" ht="13.9" thickBot="1">
      <c r="B27" s="22"/>
      <c r="C27" s="316"/>
      <c r="D27" s="55" t="s">
        <v>855</v>
      </c>
      <c r="E27" s="113"/>
      <c r="F27" s="113"/>
      <c r="G27" s="113"/>
      <c r="H27" s="113"/>
      <c r="I27" s="114"/>
      <c r="J27" s="108"/>
      <c r="K27" s="27"/>
      <c r="M27" s="20">
        <f t="shared" si="0"/>
        <v>0</v>
      </c>
    </row>
    <row r="28" spans="2:14" ht="13.9" thickBot="1">
      <c r="B28" s="22"/>
      <c r="C28" s="333" t="s">
        <v>856</v>
      </c>
      <c r="D28" s="334"/>
      <c r="E28" s="334"/>
      <c r="F28" s="334"/>
      <c r="G28" s="334"/>
      <c r="H28" s="334"/>
      <c r="I28" s="335"/>
      <c r="J28" s="118"/>
      <c r="K28" s="27"/>
      <c r="M28" s="20">
        <f t="shared" si="0"/>
        <v>0</v>
      </c>
    </row>
    <row r="29" spans="2:14" ht="12.75" customHeight="1" thickBot="1">
      <c r="B29" s="22"/>
      <c r="C29" s="29"/>
      <c r="D29" s="29"/>
      <c r="E29" s="29"/>
      <c r="F29" s="29"/>
      <c r="G29" s="29"/>
      <c r="H29" s="29"/>
      <c r="I29" s="29"/>
      <c r="J29" s="29"/>
      <c r="K29" s="27"/>
    </row>
    <row r="30" spans="2:14" ht="12.75" customHeight="1" thickBot="1">
      <c r="B30" s="22"/>
      <c r="C30" s="308" t="s">
        <v>857</v>
      </c>
      <c r="D30" s="309"/>
      <c r="E30" s="309"/>
      <c r="F30" s="309"/>
      <c r="G30" s="309"/>
      <c r="H30" s="309"/>
      <c r="I30" s="309"/>
      <c r="J30" s="310"/>
      <c r="K30" s="27"/>
      <c r="M30" s="3"/>
    </row>
    <row r="31" spans="2:14" ht="12.75" customHeight="1" thickBot="1">
      <c r="B31" s="23"/>
      <c r="C31" s="24"/>
      <c r="D31" s="24"/>
      <c r="E31" s="24"/>
      <c r="F31" s="24"/>
      <c r="G31" s="24"/>
      <c r="H31" s="24"/>
      <c r="I31" s="24"/>
      <c r="J31" s="24"/>
      <c r="K31" s="25"/>
    </row>
  </sheetData>
  <sheetProtection selectLockedCells="1"/>
  <mergeCells count="22">
    <mergeCell ref="E9:H9"/>
    <mergeCell ref="C6:D6"/>
    <mergeCell ref="D15:I15"/>
    <mergeCell ref="E6:J6"/>
    <mergeCell ref="C9:D9"/>
    <mergeCell ref="H7:I7"/>
    <mergeCell ref="E5:J5"/>
    <mergeCell ref="D16:I16"/>
    <mergeCell ref="C30:J30"/>
    <mergeCell ref="C3:J3"/>
    <mergeCell ref="C13:C16"/>
    <mergeCell ref="C17:C18"/>
    <mergeCell ref="C19:C22"/>
    <mergeCell ref="C23:C27"/>
    <mergeCell ref="C5:D5"/>
    <mergeCell ref="D18:I18"/>
    <mergeCell ref="D17:I17"/>
    <mergeCell ref="D14:I14"/>
    <mergeCell ref="D19:I19"/>
    <mergeCell ref="C11:J11"/>
    <mergeCell ref="C28:I28"/>
    <mergeCell ref="D13:I13"/>
  </mergeCells>
  <conditionalFormatting sqref="C11:J11">
    <cfRule type="expression" dxfId="7" priority="1" stopIfTrue="1">
      <formula>$M$12&lt;&gt;0</formula>
    </cfRule>
  </conditionalFormatting>
  <dataValidations count="1">
    <dataValidation type="list" allowBlank="1" showInputMessage="1" showErrorMessage="1" sqref="J13:J28" xr:uid="{00000000-0002-0000-0500-000000000000}">
      <formula1>"Yes, No"</formula1>
    </dataValidation>
  </dataValidations>
  <hyperlinks>
    <hyperlink ref="C30:J30" location="'Internal Verifier Form'!A1" display="Click here to progress to the Internal Verification Form"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36"/>
  <sheetViews>
    <sheetView topLeftCell="A8" workbookViewId="0">
      <selection activeCell="K15" sqref="K15"/>
    </sheetView>
  </sheetViews>
  <sheetFormatPr defaultColWidth="9.140625" defaultRowHeight="13.15"/>
  <cols>
    <col min="1" max="2" width="1.28515625" style="53" customWidth="1"/>
    <col min="3" max="6" width="9.140625" style="53"/>
    <col min="7" max="7" width="19.42578125" style="53" customWidth="1"/>
    <col min="8" max="8" width="14" style="53" customWidth="1"/>
    <col min="9" max="9" width="11.42578125" style="53" customWidth="1"/>
    <col min="10" max="10" width="12" style="53" customWidth="1"/>
    <col min="11" max="11" width="15.85546875" style="53" bestFit="1" customWidth="1"/>
    <col min="12" max="12" width="1.7109375" style="53" customWidth="1"/>
    <col min="13" max="13" width="8.42578125" style="53" customWidth="1"/>
    <col min="14" max="14" width="4.85546875" style="53" customWidth="1"/>
    <col min="15" max="15" width="3.7109375" style="53" customWidth="1"/>
    <col min="16" max="16" width="4" style="53" hidden="1" customWidth="1"/>
    <col min="17" max="17" width="8.28515625" style="119" hidden="1" customWidth="1"/>
    <col min="18" max="18" width="7.42578125" style="119" hidden="1" customWidth="1"/>
    <col min="19" max="20" width="5" style="53" hidden="1" customWidth="1"/>
    <col min="21" max="21" width="5" style="53" customWidth="1"/>
    <col min="22" max="22" width="0" style="53" hidden="1" customWidth="1"/>
    <col min="23" max="26" width="9.140625" style="53" hidden="1" customWidth="1"/>
    <col min="27" max="43" width="3.42578125" style="53" customWidth="1"/>
    <col min="44" max="54" width="3" style="53" customWidth="1"/>
    <col min="55" max="56" width="3.42578125" style="53" customWidth="1"/>
    <col min="57" max="16384" width="9.140625" style="53"/>
  </cols>
  <sheetData>
    <row r="1" spans="1:59" ht="7.5" customHeight="1" thickBot="1"/>
    <row r="2" spans="1:59" ht="7.5" customHeight="1" thickBot="1">
      <c r="A2" s="54"/>
      <c r="B2" s="94"/>
      <c r="C2" s="120"/>
      <c r="D2" s="120"/>
      <c r="E2" s="120"/>
      <c r="F2" s="120"/>
      <c r="G2" s="120"/>
      <c r="H2" s="120"/>
      <c r="I2" s="120"/>
      <c r="J2" s="120"/>
      <c r="K2" s="120"/>
      <c r="L2" s="121"/>
    </row>
    <row r="3" spans="1:59" ht="33" thickBot="1">
      <c r="B3" s="102"/>
      <c r="C3" s="367" t="s">
        <v>858</v>
      </c>
      <c r="D3" s="368"/>
      <c r="E3" s="368"/>
      <c r="F3" s="368"/>
      <c r="G3" s="368"/>
      <c r="H3" s="368"/>
      <c r="I3" s="368"/>
      <c r="J3" s="368"/>
      <c r="K3" s="369"/>
      <c r="L3" s="122"/>
    </row>
    <row r="4" spans="1:59" ht="13.9" thickBot="1">
      <c r="B4" s="102"/>
      <c r="C4" s="123"/>
      <c r="D4" s="123"/>
      <c r="E4" s="123"/>
      <c r="F4" s="123"/>
      <c r="G4" s="123"/>
      <c r="H4" s="123"/>
      <c r="I4" s="123"/>
      <c r="J4" s="123"/>
      <c r="K4" s="123"/>
      <c r="L4" s="122"/>
    </row>
    <row r="5" spans="1:59" ht="13.9" thickBot="1">
      <c r="B5" s="102"/>
      <c r="C5" s="350" t="s">
        <v>832</v>
      </c>
      <c r="D5" s="352"/>
      <c r="E5" s="373">
        <f>'Candidate List'!F9</f>
        <v>0</v>
      </c>
      <c r="F5" s="374"/>
      <c r="G5" s="374"/>
      <c r="H5" s="374"/>
      <c r="I5" s="374"/>
      <c r="J5" s="374"/>
      <c r="K5" s="375"/>
      <c r="L5" s="122"/>
    </row>
    <row r="6" spans="1:59" ht="13.9" thickBot="1">
      <c r="B6" s="102"/>
      <c r="C6" s="350" t="s">
        <v>833</v>
      </c>
      <c r="D6" s="352"/>
      <c r="E6" s="373">
        <f>'Candidate List'!F11</f>
        <v>0</v>
      </c>
      <c r="F6" s="374"/>
      <c r="G6" s="374"/>
      <c r="H6" s="374"/>
      <c r="I6" s="374"/>
      <c r="J6" s="374"/>
      <c r="K6" s="375"/>
      <c r="L6" s="122"/>
    </row>
    <row r="7" spans="1:59" ht="13.9" thickBot="1">
      <c r="B7" s="102"/>
      <c r="C7" s="123"/>
      <c r="D7" s="123"/>
      <c r="E7" s="123"/>
      <c r="F7" s="123"/>
      <c r="G7" s="123"/>
      <c r="H7" s="123"/>
      <c r="I7" s="376" t="s">
        <v>25</v>
      </c>
      <c r="J7" s="377"/>
      <c r="K7" s="124">
        <f>'Candidate List'!F19</f>
        <v>0</v>
      </c>
      <c r="L7" s="122"/>
      <c r="BG7" s="53" t="s">
        <v>859</v>
      </c>
    </row>
    <row r="8" spans="1:59" ht="13.9" thickBot="1">
      <c r="B8" s="102"/>
      <c r="C8" s="123"/>
      <c r="D8" s="123"/>
      <c r="E8" s="123"/>
      <c r="F8" s="123"/>
      <c r="G8" s="123"/>
      <c r="H8" s="123"/>
      <c r="I8" s="123"/>
      <c r="J8" s="123"/>
      <c r="K8" s="123"/>
      <c r="L8" s="122"/>
      <c r="BG8" s="53" t="s">
        <v>860</v>
      </c>
    </row>
    <row r="9" spans="1:59" ht="13.9" thickBot="1">
      <c r="B9" s="102"/>
      <c r="C9" s="370" t="s">
        <v>861</v>
      </c>
      <c r="D9" s="371"/>
      <c r="E9" s="372"/>
      <c r="F9" s="353">
        <f>'Assessment Form'!E9</f>
        <v>0</v>
      </c>
      <c r="G9" s="354"/>
      <c r="H9" s="354"/>
      <c r="I9" s="355"/>
      <c r="J9" s="125" t="s">
        <v>862</v>
      </c>
      <c r="K9" s="126">
        <f>'Assessment Form'!J9</f>
        <v>0</v>
      </c>
      <c r="L9" s="122"/>
    </row>
    <row r="10" spans="1:59" ht="27" thickBot="1">
      <c r="B10" s="102"/>
      <c r="C10" s="359" t="s">
        <v>863</v>
      </c>
      <c r="D10" s="360"/>
      <c r="E10" s="361"/>
      <c r="F10" s="362"/>
      <c r="G10" s="363"/>
      <c r="H10" s="363"/>
      <c r="I10" s="364"/>
      <c r="J10" s="181" t="s">
        <v>864</v>
      </c>
      <c r="K10" s="127"/>
      <c r="L10" s="122"/>
    </row>
    <row r="11" spans="1:59" ht="13.9" thickBot="1">
      <c r="B11" s="102"/>
      <c r="C11" s="128"/>
      <c r="D11" s="128"/>
      <c r="E11" s="128"/>
      <c r="F11" s="129"/>
      <c r="G11" s="129"/>
      <c r="H11" s="129"/>
      <c r="I11" s="130"/>
      <c r="J11" s="131"/>
      <c r="K11" s="123"/>
      <c r="L11" s="122"/>
      <c r="N11" s="132"/>
      <c r="O11" s="132"/>
      <c r="P11" s="132"/>
      <c r="Q11" s="132"/>
      <c r="R11" s="132"/>
      <c r="S11" s="132"/>
      <c r="T11" s="132"/>
      <c r="U11" s="132"/>
    </row>
    <row r="12" spans="1:59" ht="13.9" thickBot="1">
      <c r="B12" s="102"/>
      <c r="C12" s="350" t="s">
        <v>865</v>
      </c>
      <c r="D12" s="351"/>
      <c r="E12" s="351"/>
      <c r="F12" s="351"/>
      <c r="G12" s="351"/>
      <c r="H12" s="351"/>
      <c r="I12" s="351"/>
      <c r="J12" s="351"/>
      <c r="K12" s="352"/>
      <c r="L12" s="122"/>
      <c r="N12" s="132"/>
      <c r="O12" s="132"/>
      <c r="P12" s="132"/>
      <c r="Q12" s="132"/>
      <c r="R12" s="132"/>
      <c r="S12" s="132"/>
      <c r="T12" s="132"/>
      <c r="U12" s="132"/>
      <c r="AF12" s="53" t="s">
        <v>866</v>
      </c>
    </row>
    <row r="13" spans="1:59" ht="14.25" customHeight="1" thickBot="1">
      <c r="B13" s="102"/>
      <c r="C13" s="128"/>
      <c r="D13" s="128"/>
      <c r="E13" s="128"/>
      <c r="F13" s="129"/>
      <c r="G13" s="129"/>
      <c r="H13" s="129"/>
      <c r="I13" s="130"/>
      <c r="J13" s="131"/>
      <c r="K13" s="123"/>
      <c r="L13" s="122"/>
      <c r="N13" s="132"/>
      <c r="O13" s="132"/>
      <c r="P13" s="132"/>
      <c r="Q13" s="132"/>
      <c r="R13" s="132"/>
      <c r="S13" s="132"/>
      <c r="T13" s="132"/>
      <c r="U13" s="132"/>
    </row>
    <row r="14" spans="1:59" ht="13.9" thickBot="1">
      <c r="B14" s="102"/>
      <c r="C14" s="123"/>
      <c r="D14" s="123"/>
      <c r="E14" s="123"/>
      <c r="F14" s="123"/>
      <c r="G14" s="123"/>
      <c r="H14" s="123"/>
      <c r="I14" s="123"/>
      <c r="J14" s="148" t="s">
        <v>867</v>
      </c>
      <c r="K14" s="148" t="s">
        <v>868</v>
      </c>
      <c r="L14" s="122"/>
      <c r="N14" s="132"/>
      <c r="O14" s="132"/>
      <c r="P14" s="132"/>
      <c r="Q14" s="132" t="s">
        <v>869</v>
      </c>
      <c r="R14" s="132" t="s">
        <v>870</v>
      </c>
      <c r="S14" s="132"/>
      <c r="T14" s="132"/>
      <c r="U14" s="132"/>
      <c r="BG14" s="53" t="s">
        <v>871</v>
      </c>
    </row>
    <row r="15" spans="1:59">
      <c r="B15" s="102"/>
      <c r="C15" s="356" t="s">
        <v>837</v>
      </c>
      <c r="D15" s="336" t="s">
        <v>838</v>
      </c>
      <c r="E15" s="330"/>
      <c r="F15" s="330"/>
      <c r="G15" s="330"/>
      <c r="H15" s="330"/>
      <c r="I15" s="331"/>
      <c r="J15" s="134">
        <f>'Assessment Form'!J13</f>
        <v>0</v>
      </c>
      <c r="K15" s="172"/>
      <c r="L15" s="122"/>
      <c r="N15" s="132"/>
      <c r="O15" s="132"/>
      <c r="P15" s="132"/>
      <c r="Q15" s="132">
        <f>IF(K15="unsatisfactory",1,0)</f>
        <v>0</v>
      </c>
      <c r="R15" s="132">
        <f>IF(K15="Weak",1,0)</f>
        <v>0</v>
      </c>
      <c r="S15" s="132"/>
      <c r="T15" s="132"/>
      <c r="U15" s="132"/>
    </row>
    <row r="16" spans="1:59">
      <c r="B16" s="102"/>
      <c r="C16" s="357"/>
      <c r="D16" s="327" t="s">
        <v>839</v>
      </c>
      <c r="E16" s="328"/>
      <c r="F16" s="328"/>
      <c r="G16" s="328"/>
      <c r="H16" s="328"/>
      <c r="I16" s="329"/>
      <c r="J16" s="135">
        <f>'Assessment Form'!J14</f>
        <v>0</v>
      </c>
      <c r="K16" s="170"/>
      <c r="L16" s="122"/>
      <c r="N16" s="132"/>
      <c r="O16" s="132"/>
      <c r="P16" s="132"/>
      <c r="Q16" s="132">
        <f>IF(K16="no",1,0)</f>
        <v>0</v>
      </c>
      <c r="R16" s="132">
        <f>IF(K16="no",1,0)</f>
        <v>0</v>
      </c>
      <c r="S16" s="132"/>
      <c r="T16" s="132"/>
      <c r="U16" s="132"/>
    </row>
    <row r="17" spans="2:21">
      <c r="B17" s="102"/>
      <c r="C17" s="357"/>
      <c r="D17" s="327" t="s">
        <v>840</v>
      </c>
      <c r="E17" s="328"/>
      <c r="F17" s="328"/>
      <c r="G17" s="328"/>
      <c r="H17" s="328"/>
      <c r="I17" s="329"/>
      <c r="J17" s="135">
        <f>'Assessment Form'!J15</f>
        <v>0</v>
      </c>
      <c r="K17" s="170"/>
      <c r="L17" s="122"/>
      <c r="N17" s="132"/>
      <c r="O17" s="132"/>
      <c r="P17" s="132"/>
      <c r="Q17" s="132">
        <f t="shared" ref="Q17:Q29" si="0">IF(K17="unsatisfactory",1,0)</f>
        <v>0</v>
      </c>
      <c r="R17" s="132">
        <f>IF(K17="Weak",1,0)</f>
        <v>0</v>
      </c>
      <c r="S17" s="132"/>
      <c r="T17" s="132"/>
      <c r="U17" s="132"/>
    </row>
    <row r="18" spans="2:21" ht="13.9" thickBot="1">
      <c r="B18" s="102"/>
      <c r="C18" s="358"/>
      <c r="D18" s="305" t="s">
        <v>841</v>
      </c>
      <c r="E18" s="306"/>
      <c r="F18" s="306"/>
      <c r="G18" s="306"/>
      <c r="H18" s="306"/>
      <c r="I18" s="307"/>
      <c r="J18" s="174">
        <f>'Assessment Form'!J16</f>
        <v>0</v>
      </c>
      <c r="K18" s="171"/>
      <c r="L18" s="122"/>
      <c r="N18" s="132"/>
      <c r="O18" s="132"/>
      <c r="P18" s="132"/>
      <c r="Q18" s="132">
        <f>IF(K18="no",1,0)</f>
        <v>0</v>
      </c>
      <c r="R18" s="132">
        <f>IF(K18="no",1,0)</f>
        <v>0</v>
      </c>
      <c r="S18" s="132"/>
      <c r="T18" s="132"/>
      <c r="U18" s="132"/>
    </row>
    <row r="19" spans="2:21">
      <c r="B19" s="102"/>
      <c r="C19" s="365" t="s">
        <v>842</v>
      </c>
      <c r="D19" s="325" t="s">
        <v>843</v>
      </c>
      <c r="E19" s="326"/>
      <c r="F19" s="326"/>
      <c r="G19" s="326"/>
      <c r="H19" s="326"/>
      <c r="I19" s="326"/>
      <c r="J19" s="134">
        <f>'Assessment Form'!J17</f>
        <v>0</v>
      </c>
      <c r="K19" s="170"/>
      <c r="L19" s="122"/>
      <c r="N19" s="132"/>
      <c r="O19" s="132"/>
      <c r="P19" s="132"/>
      <c r="Q19" s="132">
        <f>IF(K19="no",1,0)</f>
        <v>0</v>
      </c>
      <c r="R19" s="132">
        <f>IF(K19="no",1,0)</f>
        <v>0</v>
      </c>
      <c r="S19" s="132"/>
      <c r="T19" s="132"/>
      <c r="U19" s="132"/>
    </row>
    <row r="20" spans="2:21" ht="13.9" thickBot="1">
      <c r="B20" s="102"/>
      <c r="C20" s="366"/>
      <c r="D20" s="322" t="s">
        <v>844</v>
      </c>
      <c r="E20" s="323"/>
      <c r="F20" s="323"/>
      <c r="G20" s="323"/>
      <c r="H20" s="323"/>
      <c r="I20" s="324"/>
      <c r="J20" s="158">
        <f>'Assessment Form'!J18</f>
        <v>0</v>
      </c>
      <c r="K20" s="171"/>
      <c r="L20" s="122"/>
      <c r="N20" s="132"/>
      <c r="O20" s="132"/>
      <c r="P20" s="132"/>
      <c r="Q20" s="132">
        <f t="shared" si="0"/>
        <v>0</v>
      </c>
      <c r="R20" s="132">
        <f>IF(K20="Weak",1,0)</f>
        <v>0</v>
      </c>
      <c r="S20" s="132"/>
      <c r="T20" s="132"/>
      <c r="U20" s="132"/>
    </row>
    <row r="21" spans="2:21">
      <c r="B21" s="102"/>
      <c r="C21" s="356" t="s">
        <v>845</v>
      </c>
      <c r="D21" s="330" t="s">
        <v>846</v>
      </c>
      <c r="E21" s="330"/>
      <c r="F21" s="330"/>
      <c r="G21" s="330"/>
      <c r="H21" s="330"/>
      <c r="I21" s="331"/>
      <c r="J21" s="156">
        <f>'Assessment Form'!J19</f>
        <v>0</v>
      </c>
      <c r="K21" s="172"/>
      <c r="L21" s="122"/>
      <c r="N21" s="132"/>
      <c r="O21" s="132"/>
      <c r="P21" s="132"/>
      <c r="Q21" s="132">
        <f>IF(K21="no",1,0)</f>
        <v>0</v>
      </c>
      <c r="R21" s="132">
        <f>IF(K21="no",1,0)</f>
        <v>0</v>
      </c>
      <c r="S21" s="132"/>
      <c r="T21" s="132"/>
      <c r="U21" s="132"/>
    </row>
    <row r="22" spans="2:21">
      <c r="B22" s="102"/>
      <c r="C22" s="357"/>
      <c r="D22" s="111" t="s">
        <v>847</v>
      </c>
      <c r="E22" s="111"/>
      <c r="F22" s="111"/>
      <c r="G22" s="111"/>
      <c r="H22" s="111"/>
      <c r="I22" s="112"/>
      <c r="J22" s="135">
        <f>'Assessment Form'!J20</f>
        <v>0</v>
      </c>
      <c r="K22" s="170"/>
      <c r="L22" s="122"/>
      <c r="N22" s="132"/>
      <c r="O22" s="132"/>
      <c r="P22" s="132"/>
      <c r="Q22" s="132">
        <f>IF(K22="no",1,0)</f>
        <v>0</v>
      </c>
      <c r="R22" s="132">
        <f>IF(K22="no",1,0)</f>
        <v>0</v>
      </c>
      <c r="S22" s="132"/>
      <c r="T22" s="132"/>
      <c r="U22" s="132"/>
    </row>
    <row r="23" spans="2:21">
      <c r="B23" s="102"/>
      <c r="C23" s="357"/>
      <c r="D23" t="s">
        <v>848</v>
      </c>
      <c r="E23" s="111"/>
      <c r="F23" s="111"/>
      <c r="G23" s="111"/>
      <c r="H23" s="111"/>
      <c r="I23" s="112"/>
      <c r="J23" s="135">
        <f>'Assessment Form'!J21</f>
        <v>0</v>
      </c>
      <c r="K23" s="170"/>
      <c r="L23" s="122"/>
      <c r="N23" s="132"/>
      <c r="O23" s="132"/>
      <c r="P23" s="132"/>
      <c r="Q23" s="132">
        <f t="shared" si="0"/>
        <v>0</v>
      </c>
      <c r="R23" s="132">
        <f>IF(K23="Weak",1,0)</f>
        <v>0</v>
      </c>
      <c r="S23" s="132"/>
      <c r="T23" s="132"/>
      <c r="U23" s="132"/>
    </row>
    <row r="24" spans="2:21" ht="13.9" thickBot="1">
      <c r="B24" s="102"/>
      <c r="C24" s="358"/>
      <c r="D24" s="111" t="s">
        <v>849</v>
      </c>
      <c r="E24" s="113"/>
      <c r="F24" s="113"/>
      <c r="G24" s="113"/>
      <c r="H24" s="113"/>
      <c r="I24" s="114"/>
      <c r="J24" s="158">
        <f>'Assessment Form'!J22</f>
        <v>0</v>
      </c>
      <c r="K24" s="171"/>
      <c r="L24" s="122"/>
      <c r="N24" s="132"/>
      <c r="O24" s="132"/>
      <c r="P24" s="132"/>
      <c r="Q24" s="132">
        <f>IF(K24="no",1,0)</f>
        <v>0</v>
      </c>
      <c r="R24" s="132">
        <f>IF(K24="no",1,0)</f>
        <v>0</v>
      </c>
      <c r="S24" s="132"/>
      <c r="T24" s="132"/>
      <c r="U24" s="132"/>
    </row>
    <row r="25" spans="2:21">
      <c r="B25" s="102"/>
      <c r="C25" s="356" t="s">
        <v>850</v>
      </c>
      <c r="D25" s="115" t="s">
        <v>851</v>
      </c>
      <c r="E25" s="116"/>
      <c r="F25" s="116"/>
      <c r="G25" s="116"/>
      <c r="H25" s="116"/>
      <c r="I25" s="116"/>
      <c r="J25" s="156">
        <f>'Assessment Form'!J23</f>
        <v>0</v>
      </c>
      <c r="K25" s="172"/>
      <c r="L25" s="122"/>
      <c r="N25" s="132"/>
      <c r="O25" s="132"/>
      <c r="P25" s="132"/>
      <c r="Q25" s="132">
        <f t="shared" si="0"/>
        <v>0</v>
      </c>
      <c r="R25" s="132">
        <f>IF(K25="Weak",1,0)</f>
        <v>0</v>
      </c>
      <c r="S25" s="132"/>
      <c r="T25" s="132"/>
      <c r="U25" s="132"/>
    </row>
    <row r="26" spans="2:21">
      <c r="B26" s="102"/>
      <c r="C26" s="357"/>
      <c r="D26" s="110" t="s">
        <v>852</v>
      </c>
      <c r="E26" s="111"/>
      <c r="F26" s="111"/>
      <c r="G26" s="111"/>
      <c r="H26" s="111"/>
      <c r="I26" s="111"/>
      <c r="J26" s="135">
        <f>'Assessment Form'!J24</f>
        <v>0</v>
      </c>
      <c r="K26" s="170"/>
      <c r="L26" s="122"/>
      <c r="N26" s="132"/>
      <c r="O26" s="132"/>
      <c r="P26" s="132"/>
      <c r="Q26" s="132"/>
      <c r="R26" s="132"/>
      <c r="S26" s="132"/>
      <c r="T26" s="132"/>
      <c r="U26" s="132"/>
    </row>
    <row r="27" spans="2:21">
      <c r="B27" s="102"/>
      <c r="C27" s="357"/>
      <c r="D27" s="110" t="s">
        <v>853</v>
      </c>
      <c r="E27" s="111"/>
      <c r="F27" s="111"/>
      <c r="G27" s="111"/>
      <c r="H27" s="111"/>
      <c r="I27" s="111"/>
      <c r="J27" s="135">
        <f>'Assessment Form'!J25</f>
        <v>0</v>
      </c>
      <c r="K27" s="170"/>
      <c r="L27" s="122"/>
      <c r="N27" s="132"/>
      <c r="O27" s="132"/>
      <c r="P27" s="132"/>
      <c r="Q27" s="132">
        <f t="shared" si="0"/>
        <v>0</v>
      </c>
      <c r="R27" s="132">
        <f>IF(K27="Weak",1,0)</f>
        <v>0</v>
      </c>
      <c r="S27" s="132"/>
      <c r="T27" s="132"/>
      <c r="U27" s="132"/>
    </row>
    <row r="28" spans="2:21">
      <c r="B28" s="102"/>
      <c r="C28" s="357"/>
      <c r="D28" s="110" t="s">
        <v>854</v>
      </c>
      <c r="E28" s="111"/>
      <c r="F28" s="111"/>
      <c r="G28" s="111"/>
      <c r="H28" s="111"/>
      <c r="I28" s="111"/>
      <c r="J28" s="135">
        <f>'Assessment Form'!J26</f>
        <v>0</v>
      </c>
      <c r="K28" s="170"/>
      <c r="L28" s="122"/>
      <c r="N28" s="132"/>
      <c r="O28" s="132"/>
      <c r="P28" s="132"/>
      <c r="Q28" s="132">
        <f t="shared" si="0"/>
        <v>0</v>
      </c>
      <c r="R28" s="132">
        <f>IF(K28="Weak",1,0)</f>
        <v>0</v>
      </c>
      <c r="S28" s="132"/>
      <c r="T28" s="132"/>
      <c r="U28" s="132"/>
    </row>
    <row r="29" spans="2:21" ht="13.9" thickBot="1">
      <c r="B29" s="102"/>
      <c r="C29" s="358"/>
      <c r="D29" s="55" t="s">
        <v>855</v>
      </c>
      <c r="E29" s="113"/>
      <c r="F29" s="113"/>
      <c r="G29" s="113"/>
      <c r="H29" s="113"/>
      <c r="I29" s="113"/>
      <c r="J29" s="158">
        <f>'Assessment Form'!J27</f>
        <v>0</v>
      </c>
      <c r="K29" s="173"/>
      <c r="L29" s="122"/>
      <c r="N29" s="132"/>
      <c r="O29" s="132"/>
      <c r="P29" s="132"/>
      <c r="Q29" s="132">
        <f t="shared" si="0"/>
        <v>0</v>
      </c>
      <c r="R29" s="132">
        <f>IF(K29="Weak",1,0)</f>
        <v>0</v>
      </c>
      <c r="S29" s="132"/>
      <c r="T29" s="132"/>
      <c r="U29" s="132"/>
    </row>
    <row r="30" spans="2:21" ht="13.9" thickBot="1">
      <c r="B30" s="102"/>
      <c r="C30" s="359" t="s">
        <v>856</v>
      </c>
      <c r="D30" s="360"/>
      <c r="E30" s="360"/>
      <c r="F30" s="360"/>
      <c r="G30" s="360"/>
      <c r="H30" s="360"/>
      <c r="I30" s="361"/>
      <c r="J30" s="133">
        <f>'Assessment Form'!J28</f>
        <v>0</v>
      </c>
      <c r="K30" s="118"/>
      <c r="L30" s="122"/>
      <c r="N30" s="132"/>
      <c r="O30" s="132"/>
      <c r="P30" s="132"/>
      <c r="Q30" s="132">
        <f>SUM(Q15:Q29)</f>
        <v>0</v>
      </c>
      <c r="R30" s="132">
        <f>SUM(R15:R29)</f>
        <v>0</v>
      </c>
      <c r="S30" s="132"/>
      <c r="T30" s="132"/>
      <c r="U30" s="132"/>
    </row>
    <row r="31" spans="2:21" ht="13.9" thickBot="1">
      <c r="B31" s="102"/>
      <c r="C31" s="123"/>
      <c r="D31" s="123"/>
      <c r="E31" s="123"/>
      <c r="F31" s="123"/>
      <c r="G31" s="123"/>
      <c r="H31" s="123"/>
      <c r="I31" s="123"/>
      <c r="J31" s="123"/>
      <c r="K31" s="123"/>
      <c r="L31" s="122"/>
      <c r="N31" s="132"/>
      <c r="O31" s="132"/>
      <c r="P31" s="132"/>
      <c r="Q31" s="132"/>
      <c r="R31" s="132"/>
      <c r="S31" s="132"/>
      <c r="T31" s="132"/>
      <c r="U31" s="132"/>
    </row>
    <row r="32" spans="2:21" ht="13.9" thickBot="1">
      <c r="B32" s="102"/>
      <c r="C32" s="350" t="s">
        <v>872</v>
      </c>
      <c r="D32" s="351"/>
      <c r="E32" s="351"/>
      <c r="F32" s="351"/>
      <c r="G32" s="351"/>
      <c r="H32" s="351"/>
      <c r="I32" s="351"/>
      <c r="J32" s="351"/>
      <c r="K32" s="352"/>
      <c r="L32" s="122"/>
      <c r="N32" s="132"/>
      <c r="O32" s="132"/>
      <c r="P32" s="132"/>
      <c r="Q32" s="132"/>
      <c r="R32" s="132"/>
      <c r="S32" s="132"/>
      <c r="T32" s="132"/>
      <c r="U32" s="132"/>
    </row>
    <row r="33" spans="2:21">
      <c r="B33" s="102"/>
      <c r="C33" s="341"/>
      <c r="D33" s="342"/>
      <c r="E33" s="342"/>
      <c r="F33" s="342"/>
      <c r="G33" s="342"/>
      <c r="H33" s="342"/>
      <c r="I33" s="342"/>
      <c r="J33" s="342"/>
      <c r="K33" s="343"/>
      <c r="L33" s="122"/>
      <c r="N33" s="132"/>
      <c r="O33" s="132"/>
      <c r="P33" s="132"/>
      <c r="Q33" s="132"/>
      <c r="R33" s="132"/>
      <c r="S33" s="132"/>
      <c r="T33" s="132"/>
      <c r="U33" s="132"/>
    </row>
    <row r="34" spans="2:21">
      <c r="B34" s="102"/>
      <c r="C34" s="344"/>
      <c r="D34" s="345"/>
      <c r="E34" s="345"/>
      <c r="F34" s="345"/>
      <c r="G34" s="345"/>
      <c r="H34" s="345"/>
      <c r="I34" s="345"/>
      <c r="J34" s="345"/>
      <c r="K34" s="346"/>
      <c r="L34" s="122"/>
      <c r="N34" s="132"/>
      <c r="O34" s="132"/>
      <c r="P34" s="132"/>
      <c r="Q34" s="132"/>
      <c r="R34" s="132"/>
      <c r="S34" s="132"/>
      <c r="T34" s="132"/>
      <c r="U34" s="132"/>
    </row>
    <row r="35" spans="2:21" ht="13.9" thickBot="1">
      <c r="B35" s="102"/>
      <c r="C35" s="347"/>
      <c r="D35" s="348"/>
      <c r="E35" s="348"/>
      <c r="F35" s="348"/>
      <c r="G35" s="348"/>
      <c r="H35" s="348"/>
      <c r="I35" s="348"/>
      <c r="J35" s="348"/>
      <c r="K35" s="349"/>
      <c r="L35" s="122"/>
      <c r="N35" s="132"/>
      <c r="O35" s="132"/>
      <c r="P35" s="132"/>
      <c r="Q35" s="132"/>
      <c r="R35" s="132"/>
      <c r="S35" s="132"/>
      <c r="T35" s="132"/>
      <c r="U35" s="132"/>
    </row>
    <row r="36" spans="2:21" ht="6.75" customHeight="1" thickBot="1">
      <c r="B36" s="106"/>
      <c r="C36" s="137"/>
      <c r="D36" s="137"/>
      <c r="E36" s="137"/>
      <c r="F36" s="137"/>
      <c r="G36" s="137"/>
      <c r="H36" s="137"/>
      <c r="I36" s="137"/>
      <c r="J36" s="137"/>
      <c r="K36" s="137"/>
      <c r="L36" s="138"/>
      <c r="N36" s="132"/>
    </row>
  </sheetData>
  <sheetProtection selectLockedCells="1"/>
  <mergeCells count="25">
    <mergeCell ref="D15:I15"/>
    <mergeCell ref="C3:K3"/>
    <mergeCell ref="C5:D5"/>
    <mergeCell ref="C6:D6"/>
    <mergeCell ref="C9:E9"/>
    <mergeCell ref="C10:E10"/>
    <mergeCell ref="E5:K5"/>
    <mergeCell ref="E6:K6"/>
    <mergeCell ref="I7:J7"/>
    <mergeCell ref="C33:K35"/>
    <mergeCell ref="C32:K32"/>
    <mergeCell ref="C12:K12"/>
    <mergeCell ref="F9:I9"/>
    <mergeCell ref="C25:C29"/>
    <mergeCell ref="C30:I30"/>
    <mergeCell ref="C15:C18"/>
    <mergeCell ref="D18:I18"/>
    <mergeCell ref="F10:I10"/>
    <mergeCell ref="C19:C20"/>
    <mergeCell ref="D20:I20"/>
    <mergeCell ref="D19:I19"/>
    <mergeCell ref="C21:C24"/>
    <mergeCell ref="D21:I21"/>
    <mergeCell ref="D16:I16"/>
    <mergeCell ref="D17:I17"/>
  </mergeCells>
  <conditionalFormatting sqref="C12">
    <cfRule type="expression" dxfId="6" priority="1" stopIfTrue="1">
      <formula>$Q$30=1</formula>
    </cfRule>
    <cfRule type="expression" dxfId="5" priority="2" stopIfTrue="1">
      <formula>$Q$30&gt;1</formula>
    </cfRule>
    <cfRule type="expression" dxfId="4" priority="3" stopIfTrue="1">
      <formula>$R$30&gt;=2</formula>
    </cfRule>
  </conditionalFormatting>
  <dataValidations count="1">
    <dataValidation type="list" allowBlank="1" showInputMessage="1" showErrorMessage="1" sqref="K30 K15:K29" xr:uid="{00000000-0002-0000-0600-000000000000}">
      <formula1>"Yes, No"</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9"/>
  <sheetViews>
    <sheetView workbookViewId="0"/>
  </sheetViews>
  <sheetFormatPr defaultRowHeight="13.15"/>
  <cols>
    <col min="1" max="1" width="2.28515625" customWidth="1"/>
    <col min="2" max="2" width="3.42578125" customWidth="1"/>
    <col min="3" max="3" width="21.5703125" style="182" bestFit="1" customWidth="1"/>
    <col min="4" max="4" width="34.28515625" customWidth="1"/>
    <col min="5" max="5" width="9.140625" customWidth="1"/>
    <col min="9" max="9" width="3.140625" customWidth="1"/>
  </cols>
  <sheetData>
    <row r="1" spans="1:8" ht="13.9" thickBot="1"/>
    <row r="2" spans="1:8" ht="25.15" thickBot="1">
      <c r="B2" s="382" t="s">
        <v>14</v>
      </c>
      <c r="C2" s="383"/>
      <c r="D2" s="383"/>
      <c r="E2" s="383"/>
      <c r="F2" s="383"/>
      <c r="G2" s="383"/>
      <c r="H2" s="384"/>
    </row>
    <row r="3" spans="1:8" ht="13.9" thickBot="1">
      <c r="A3" s="53"/>
      <c r="B3" s="53"/>
      <c r="C3" s="53"/>
      <c r="D3" s="53"/>
      <c r="E3" s="53"/>
    </row>
    <row r="4" spans="1:8">
      <c r="A4" s="53"/>
      <c r="B4" s="388" t="s">
        <v>832</v>
      </c>
      <c r="C4" s="389"/>
      <c r="D4" s="385">
        <f>'Candidate List'!F9</f>
        <v>0</v>
      </c>
      <c r="E4" s="385"/>
      <c r="F4" s="385"/>
      <c r="G4" s="385"/>
      <c r="H4" s="386"/>
    </row>
    <row r="5" spans="1:8">
      <c r="A5" s="53"/>
      <c r="B5" s="390" t="s">
        <v>833</v>
      </c>
      <c r="C5" s="391"/>
      <c r="D5" s="387">
        <f>'Candidate List'!F11</f>
        <v>0</v>
      </c>
      <c r="E5" s="387"/>
      <c r="F5" s="387"/>
      <c r="G5" s="387"/>
      <c r="H5" s="387"/>
    </row>
    <row r="6" spans="1:8">
      <c r="A6" s="53"/>
      <c r="B6" s="390" t="s">
        <v>873</v>
      </c>
      <c r="C6" s="391"/>
      <c r="D6" s="387">
        <f>'Candidate List'!F18</f>
        <v>0</v>
      </c>
      <c r="E6" s="387"/>
      <c r="F6" s="387"/>
      <c r="G6" s="387"/>
      <c r="H6" s="387"/>
    </row>
    <row r="7" spans="1:8">
      <c r="A7" s="53"/>
      <c r="B7" s="390" t="s">
        <v>874</v>
      </c>
      <c r="C7" s="391"/>
      <c r="D7" s="387">
        <f>'Candidate List'!F19</f>
        <v>0</v>
      </c>
      <c r="E7" s="387"/>
      <c r="F7" s="387"/>
      <c r="G7" s="387"/>
      <c r="H7" s="387"/>
    </row>
    <row r="8" spans="1:8" ht="13.9" thickBot="1">
      <c r="A8" s="53"/>
      <c r="B8" s="376" t="s">
        <v>875</v>
      </c>
      <c r="C8" s="392"/>
      <c r="D8" s="378">
        <f>COUNTIF('Candidate List'!B22:B61,"Y")</f>
        <v>0</v>
      </c>
      <c r="E8" s="378"/>
      <c r="F8" s="378"/>
      <c r="G8" s="378"/>
      <c r="H8" s="379"/>
    </row>
    <row r="9" spans="1:8" ht="13.9" thickBot="1">
      <c r="A9" s="53"/>
      <c r="B9" s="53"/>
      <c r="C9" s="183"/>
      <c r="D9" s="188"/>
      <c r="E9" s="53"/>
    </row>
    <row r="10" spans="1:8">
      <c r="A10" s="53"/>
      <c r="B10" s="388" t="s">
        <v>876</v>
      </c>
      <c r="C10" s="389"/>
      <c r="D10" s="385">
        <f>'Candidate List'!I15</f>
        <v>0</v>
      </c>
      <c r="E10" s="385"/>
      <c r="F10" s="385"/>
      <c r="G10" s="385"/>
      <c r="H10" s="386"/>
    </row>
    <row r="11" spans="1:8">
      <c r="A11" s="53"/>
      <c r="B11" s="390"/>
      <c r="C11" s="391"/>
      <c r="D11" s="387">
        <f>'Candidate List'!I16</f>
        <v>0</v>
      </c>
      <c r="E11" s="387"/>
      <c r="F11" s="387"/>
      <c r="G11" s="387"/>
      <c r="H11" s="387"/>
    </row>
    <row r="12" spans="1:8">
      <c r="A12" s="53"/>
      <c r="B12" s="390"/>
      <c r="C12" s="391"/>
      <c r="D12" s="387">
        <f>'Candidate List'!I17</f>
        <v>0</v>
      </c>
      <c r="E12" s="387"/>
      <c r="F12" s="387"/>
      <c r="G12" s="387"/>
      <c r="H12" s="387"/>
    </row>
    <row r="13" spans="1:8">
      <c r="A13" s="53"/>
      <c r="B13" s="390"/>
      <c r="C13" s="391"/>
      <c r="D13" s="387">
        <f>'Candidate List'!I18</f>
        <v>0</v>
      </c>
      <c r="E13" s="387"/>
      <c r="F13" s="387"/>
      <c r="G13" s="387"/>
      <c r="H13" s="387"/>
    </row>
    <row r="14" spans="1:8" ht="13.9" thickBot="1">
      <c r="A14" s="53"/>
      <c r="B14" s="376"/>
      <c r="C14" s="392"/>
      <c r="D14" s="378">
        <f>'Candidate List'!I19</f>
        <v>0</v>
      </c>
      <c r="E14" s="378"/>
      <c r="F14" s="378"/>
      <c r="G14" s="378"/>
      <c r="H14" s="379"/>
    </row>
    <row r="15" spans="1:8">
      <c r="A15" s="53"/>
      <c r="B15" s="53"/>
      <c r="C15" s="183"/>
      <c r="D15" s="53"/>
      <c r="E15" s="53"/>
    </row>
    <row r="16" spans="1:8" ht="13.9" thickBot="1">
      <c r="A16" s="53"/>
      <c r="B16" s="53"/>
      <c r="C16" s="183"/>
      <c r="D16" s="53"/>
      <c r="E16" s="53"/>
    </row>
    <row r="17" spans="1:8">
      <c r="A17" s="53"/>
      <c r="B17" s="197"/>
      <c r="C17" s="198" t="s">
        <v>877</v>
      </c>
      <c r="D17" s="198" t="s">
        <v>878</v>
      </c>
      <c r="E17" s="380" t="s">
        <v>879</v>
      </c>
      <c r="F17" s="380"/>
      <c r="G17" s="380"/>
      <c r="H17" s="381"/>
    </row>
    <row r="18" spans="1:8">
      <c r="A18" s="53"/>
      <c r="B18" s="199">
        <v>1</v>
      </c>
      <c r="C18" s="196" t="str">
        <f>IF('Candidate List'!E22="","",'Candidate List'!E22)</f>
        <v/>
      </c>
      <c r="D18" s="196" t="str">
        <f>IF('Candidate List'!B22="","",'Candidate List'!B22)</f>
        <v/>
      </c>
      <c r="E18" s="196"/>
      <c r="F18" s="196"/>
      <c r="G18" s="196"/>
      <c r="H18" s="184"/>
    </row>
    <row r="19" spans="1:8">
      <c r="A19" s="53"/>
      <c r="B19" s="199">
        <v>2</v>
      </c>
      <c r="C19" s="196" t="str">
        <f>IF('Candidate List'!E23="","",'Candidate List'!E23)</f>
        <v/>
      </c>
      <c r="D19" s="196" t="str">
        <f>IF('Candidate List'!B23="","",'Candidate List'!B23)</f>
        <v/>
      </c>
      <c r="E19" s="196"/>
      <c r="F19" s="196"/>
      <c r="G19" s="196"/>
      <c r="H19" s="184"/>
    </row>
    <row r="20" spans="1:8">
      <c r="A20" s="53"/>
      <c r="B20" s="199">
        <v>3</v>
      </c>
      <c r="C20" s="196" t="str">
        <f>IF('Candidate List'!E24="","",'Candidate List'!E24)</f>
        <v/>
      </c>
      <c r="D20" s="196" t="str">
        <f>IF('Candidate List'!B24="","",'Candidate List'!B24)</f>
        <v/>
      </c>
      <c r="E20" s="196"/>
      <c r="F20" s="196"/>
      <c r="G20" s="196"/>
      <c r="H20" s="184"/>
    </row>
    <row r="21" spans="1:8">
      <c r="A21" s="53"/>
      <c r="B21" s="199">
        <v>4</v>
      </c>
      <c r="C21" s="196" t="str">
        <f>IF('Candidate List'!E25="","",'Candidate List'!E25)</f>
        <v/>
      </c>
      <c r="D21" s="196" t="str">
        <f>IF('Candidate List'!B25="","",'Candidate List'!B25)</f>
        <v/>
      </c>
      <c r="E21" s="196"/>
      <c r="F21" s="196"/>
      <c r="G21" s="196"/>
      <c r="H21" s="184"/>
    </row>
    <row r="22" spans="1:8">
      <c r="A22" s="53"/>
      <c r="B22" s="199">
        <v>5</v>
      </c>
      <c r="C22" s="196" t="str">
        <f>IF('Candidate List'!E26="","",'Candidate List'!E26)</f>
        <v/>
      </c>
      <c r="D22" s="196" t="str">
        <f>IF('Candidate List'!B26="","",'Candidate List'!B26)</f>
        <v/>
      </c>
      <c r="E22" s="196"/>
      <c r="F22" s="196"/>
      <c r="G22" s="196"/>
      <c r="H22" s="184"/>
    </row>
    <row r="23" spans="1:8">
      <c r="A23" s="53"/>
      <c r="B23" s="199">
        <v>6</v>
      </c>
      <c r="C23" s="196" t="str">
        <f>IF('Candidate List'!E27="","",'Candidate List'!E27)</f>
        <v/>
      </c>
      <c r="D23" s="196" t="str">
        <f>IF('Candidate List'!B27="","",'Candidate List'!B27)</f>
        <v/>
      </c>
      <c r="E23" s="196"/>
      <c r="F23" s="196"/>
      <c r="G23" s="196"/>
      <c r="H23" s="184"/>
    </row>
    <row r="24" spans="1:8">
      <c r="A24" s="53"/>
      <c r="B24" s="199">
        <v>7</v>
      </c>
      <c r="C24" s="196" t="str">
        <f>IF('Candidate List'!E28="","",'Candidate List'!E28)</f>
        <v/>
      </c>
      <c r="D24" s="196" t="str">
        <f>IF('Candidate List'!B28="","",'Candidate List'!B28)</f>
        <v/>
      </c>
      <c r="E24" s="196"/>
      <c r="F24" s="196"/>
      <c r="G24" s="196"/>
      <c r="H24" s="184"/>
    </row>
    <row r="25" spans="1:8">
      <c r="A25" s="53"/>
      <c r="B25" s="199">
        <v>8</v>
      </c>
      <c r="C25" s="196" t="str">
        <f>IF('Candidate List'!E29="","",'Candidate List'!E29)</f>
        <v/>
      </c>
      <c r="D25" s="196" t="str">
        <f>IF('Candidate List'!B29="","",'Candidate List'!B29)</f>
        <v/>
      </c>
      <c r="E25" s="196"/>
      <c r="F25" s="196"/>
      <c r="G25" s="196"/>
      <c r="H25" s="184"/>
    </row>
    <row r="26" spans="1:8">
      <c r="A26" s="53"/>
      <c r="B26" s="199">
        <v>9</v>
      </c>
      <c r="C26" s="196" t="str">
        <f>IF('Candidate List'!E30="","",'Candidate List'!E30)</f>
        <v/>
      </c>
      <c r="D26" s="196" t="str">
        <f>IF('Candidate List'!B30="","",'Candidate List'!B30)</f>
        <v/>
      </c>
      <c r="E26" s="196"/>
      <c r="F26" s="196"/>
      <c r="G26" s="196"/>
      <c r="H26" s="184"/>
    </row>
    <row r="27" spans="1:8">
      <c r="A27" s="53"/>
      <c r="B27" s="199">
        <v>10</v>
      </c>
      <c r="C27" s="196" t="str">
        <f>IF('Candidate List'!E31="","",'Candidate List'!E31)</f>
        <v/>
      </c>
      <c r="D27" s="196" t="str">
        <f>IF('Candidate List'!B31="","",'Candidate List'!B31)</f>
        <v/>
      </c>
      <c r="E27" s="196"/>
      <c r="F27" s="196"/>
      <c r="G27" s="196"/>
      <c r="H27" s="184"/>
    </row>
    <row r="28" spans="1:8">
      <c r="A28" s="53"/>
      <c r="B28" s="199">
        <v>11</v>
      </c>
      <c r="C28" s="196" t="str">
        <f>IF('Candidate List'!E32="","",'Candidate List'!E32)</f>
        <v/>
      </c>
      <c r="D28" s="196" t="str">
        <f>IF('Candidate List'!B32="","",'Candidate List'!B32)</f>
        <v/>
      </c>
      <c r="E28" s="196"/>
      <c r="F28" s="196"/>
      <c r="G28" s="196"/>
      <c r="H28" s="184"/>
    </row>
    <row r="29" spans="1:8">
      <c r="A29" s="53"/>
      <c r="B29" s="199">
        <v>12</v>
      </c>
      <c r="C29" s="196" t="str">
        <f>IF('Candidate List'!E33="","",'Candidate List'!E33)</f>
        <v/>
      </c>
      <c r="D29" s="196" t="str">
        <f>IF('Candidate List'!B33="","",'Candidate List'!B33)</f>
        <v/>
      </c>
      <c r="E29" s="196"/>
      <c r="F29" s="196"/>
      <c r="G29" s="196"/>
      <c r="H29" s="184"/>
    </row>
    <row r="30" spans="1:8">
      <c r="A30" s="53"/>
      <c r="B30" s="199">
        <v>13</v>
      </c>
      <c r="C30" s="196" t="str">
        <f>IF('Candidate List'!E34="","",'Candidate List'!E34)</f>
        <v/>
      </c>
      <c r="D30" s="196" t="str">
        <f>IF('Candidate List'!B34="","",'Candidate List'!B34)</f>
        <v/>
      </c>
      <c r="E30" s="196"/>
      <c r="F30" s="196"/>
      <c r="G30" s="196"/>
      <c r="H30" s="184"/>
    </row>
    <row r="31" spans="1:8">
      <c r="A31" s="53"/>
      <c r="B31" s="199">
        <v>14</v>
      </c>
      <c r="C31" s="196" t="str">
        <f>IF('Candidate List'!E35="","",'Candidate List'!E35)</f>
        <v/>
      </c>
      <c r="D31" s="196" t="str">
        <f>IF('Candidate List'!B35="","",'Candidate List'!B35)</f>
        <v/>
      </c>
      <c r="E31" s="196"/>
      <c r="F31" s="196"/>
      <c r="G31" s="196"/>
      <c r="H31" s="184"/>
    </row>
    <row r="32" spans="1:8">
      <c r="A32" s="53"/>
      <c r="B32" s="199">
        <v>15</v>
      </c>
      <c r="C32" s="196" t="str">
        <f>IF('Candidate List'!E36="","",'Candidate List'!E36)</f>
        <v/>
      </c>
      <c r="D32" s="196" t="str">
        <f>IF('Candidate List'!B36="","",'Candidate List'!B36)</f>
        <v/>
      </c>
      <c r="E32" s="196"/>
      <c r="F32" s="196"/>
      <c r="G32" s="196"/>
      <c r="H32" s="184"/>
    </row>
    <row r="33" spans="1:8">
      <c r="A33" s="53"/>
      <c r="B33" s="199">
        <v>16</v>
      </c>
      <c r="C33" s="196" t="str">
        <f>IF('Candidate List'!E37="","",'Candidate List'!E37)</f>
        <v/>
      </c>
      <c r="D33" s="196" t="str">
        <f>IF('Candidate List'!B37="","",'Candidate List'!B37)</f>
        <v/>
      </c>
      <c r="E33" s="196"/>
      <c r="F33" s="196"/>
      <c r="G33" s="196"/>
      <c r="H33" s="184"/>
    </row>
    <row r="34" spans="1:8">
      <c r="A34" s="53"/>
      <c r="B34" s="199">
        <v>17</v>
      </c>
      <c r="C34" s="196" t="str">
        <f>IF('Candidate List'!E38="","",'Candidate List'!E38)</f>
        <v/>
      </c>
      <c r="D34" s="196" t="str">
        <f>IF('Candidate List'!B38="","",'Candidate List'!B38)</f>
        <v/>
      </c>
      <c r="E34" s="196"/>
      <c r="F34" s="196"/>
      <c r="G34" s="196"/>
      <c r="H34" s="184"/>
    </row>
    <row r="35" spans="1:8">
      <c r="A35" s="53"/>
      <c r="B35" s="199">
        <v>18</v>
      </c>
      <c r="C35" s="196" t="str">
        <f>IF('Candidate List'!E39="","",'Candidate List'!E39)</f>
        <v/>
      </c>
      <c r="D35" s="196" t="str">
        <f>IF('Candidate List'!B39="","",'Candidate List'!B39)</f>
        <v/>
      </c>
      <c r="E35" s="196"/>
      <c r="F35" s="196"/>
      <c r="G35" s="196"/>
      <c r="H35" s="184"/>
    </row>
    <row r="36" spans="1:8">
      <c r="A36" s="53"/>
      <c r="B36" s="199">
        <v>19</v>
      </c>
      <c r="C36" s="196" t="str">
        <f>IF('Candidate List'!E40="","",'Candidate List'!E40)</f>
        <v/>
      </c>
      <c r="D36" s="196" t="str">
        <f>IF('Candidate List'!B40="","",'Candidate List'!B40)</f>
        <v/>
      </c>
      <c r="E36" s="196"/>
      <c r="F36" s="196"/>
      <c r="G36" s="196"/>
      <c r="H36" s="184"/>
    </row>
    <row r="37" spans="1:8">
      <c r="A37" s="53"/>
      <c r="B37" s="199">
        <v>20</v>
      </c>
      <c r="C37" s="196" t="str">
        <f>IF('Candidate List'!E41="","",'Candidate List'!E41)</f>
        <v/>
      </c>
      <c r="D37" s="196" t="str">
        <f>IF('Candidate List'!B41="","",'Candidate List'!B41)</f>
        <v/>
      </c>
      <c r="E37" s="196"/>
      <c r="F37" s="196"/>
      <c r="G37" s="196"/>
      <c r="H37" s="184"/>
    </row>
    <row r="38" spans="1:8">
      <c r="A38" s="53"/>
      <c r="B38" s="199">
        <v>21</v>
      </c>
      <c r="C38" s="196" t="str">
        <f>IF('Candidate List'!E42="","",'Candidate List'!E42)</f>
        <v/>
      </c>
      <c r="D38" s="196" t="str">
        <f>IF('Candidate List'!B42="","",'Candidate List'!B42)</f>
        <v/>
      </c>
      <c r="E38" s="196"/>
      <c r="F38" s="196"/>
      <c r="G38" s="196"/>
      <c r="H38" s="184"/>
    </row>
    <row r="39" spans="1:8">
      <c r="A39" s="53"/>
      <c r="B39" s="199">
        <v>22</v>
      </c>
      <c r="C39" s="196" t="str">
        <f>IF('Candidate List'!E43="","",'Candidate List'!E43)</f>
        <v/>
      </c>
      <c r="D39" s="196" t="str">
        <f>IF('Candidate List'!B43="","",'Candidate List'!B43)</f>
        <v/>
      </c>
      <c r="E39" s="196"/>
      <c r="F39" s="196"/>
      <c r="G39" s="196"/>
      <c r="H39" s="184"/>
    </row>
    <row r="40" spans="1:8">
      <c r="A40" s="53"/>
      <c r="B40" s="199">
        <v>23</v>
      </c>
      <c r="C40" s="196" t="str">
        <f>IF('Candidate List'!E44="","",'Candidate List'!E44)</f>
        <v/>
      </c>
      <c r="D40" s="196" t="str">
        <f>IF('Candidate List'!B44="","",'Candidate List'!B44)</f>
        <v/>
      </c>
      <c r="E40" s="196"/>
      <c r="F40" s="196"/>
      <c r="G40" s="196"/>
      <c r="H40" s="184"/>
    </row>
    <row r="41" spans="1:8">
      <c r="A41" s="53"/>
      <c r="B41" s="199">
        <v>24</v>
      </c>
      <c r="C41" s="196" t="str">
        <f>IF('Candidate List'!E45="","",'Candidate List'!E45)</f>
        <v/>
      </c>
      <c r="D41" s="196" t="str">
        <f>IF('Candidate List'!B45="","",'Candidate List'!B45)</f>
        <v/>
      </c>
      <c r="E41" s="196"/>
      <c r="F41" s="196"/>
      <c r="G41" s="196"/>
      <c r="H41" s="184"/>
    </row>
    <row r="42" spans="1:8">
      <c r="A42" s="53"/>
      <c r="B42" s="199">
        <v>25</v>
      </c>
      <c r="C42" s="196" t="str">
        <f>IF('Candidate List'!E46="","",'Candidate List'!E46)</f>
        <v/>
      </c>
      <c r="D42" s="196" t="str">
        <f>IF('Candidate List'!B46="","",'Candidate List'!B46)</f>
        <v/>
      </c>
      <c r="E42" s="196"/>
      <c r="F42" s="196"/>
      <c r="G42" s="196"/>
      <c r="H42" s="184"/>
    </row>
    <row r="43" spans="1:8">
      <c r="A43" s="53"/>
      <c r="B43" s="199">
        <v>26</v>
      </c>
      <c r="C43" s="196" t="str">
        <f>IF('Candidate List'!E47="","",'Candidate List'!E47)</f>
        <v/>
      </c>
      <c r="D43" s="196" t="str">
        <f>IF('Candidate List'!B47="","",'Candidate List'!B47)</f>
        <v/>
      </c>
      <c r="E43" s="196"/>
      <c r="F43" s="196"/>
      <c r="G43" s="196"/>
      <c r="H43" s="184"/>
    </row>
    <row r="44" spans="1:8">
      <c r="A44" s="53"/>
      <c r="B44" s="199">
        <v>27</v>
      </c>
      <c r="C44" s="196" t="str">
        <f>IF('Candidate List'!E48="","",'Candidate List'!E48)</f>
        <v/>
      </c>
      <c r="D44" s="196" t="str">
        <f>IF('Candidate List'!B48="","",'Candidate List'!B48)</f>
        <v/>
      </c>
      <c r="E44" s="196"/>
      <c r="F44" s="196"/>
      <c r="G44" s="196"/>
      <c r="H44" s="184"/>
    </row>
    <row r="45" spans="1:8">
      <c r="A45" s="53"/>
      <c r="B45" s="199">
        <v>28</v>
      </c>
      <c r="C45" s="196" t="str">
        <f>IF('Candidate List'!E49="","",'Candidate List'!E49)</f>
        <v/>
      </c>
      <c r="D45" s="196" t="str">
        <f>IF('Candidate List'!B49="","",'Candidate List'!B49)</f>
        <v/>
      </c>
      <c r="E45" s="196"/>
      <c r="F45" s="196"/>
      <c r="G45" s="196"/>
      <c r="H45" s="184"/>
    </row>
    <row r="46" spans="1:8">
      <c r="A46" s="53"/>
      <c r="B46" s="199">
        <v>29</v>
      </c>
      <c r="C46" s="196" t="str">
        <f>IF('Candidate List'!E50="","",'Candidate List'!E50)</f>
        <v/>
      </c>
      <c r="D46" s="196" t="str">
        <f>IF('Candidate List'!B50="","",'Candidate List'!B50)</f>
        <v/>
      </c>
      <c r="E46" s="196"/>
      <c r="F46" s="196"/>
      <c r="G46" s="196"/>
      <c r="H46" s="184"/>
    </row>
    <row r="47" spans="1:8">
      <c r="A47" s="53"/>
      <c r="B47" s="199">
        <v>30</v>
      </c>
      <c r="C47" s="196" t="str">
        <f>IF('Candidate List'!E51="","",'Candidate List'!E51)</f>
        <v/>
      </c>
      <c r="D47" s="196" t="str">
        <f>IF('Candidate List'!B51="","",'Candidate List'!B51)</f>
        <v/>
      </c>
      <c r="E47" s="196"/>
      <c r="F47" s="196"/>
      <c r="G47" s="196"/>
      <c r="H47" s="184"/>
    </row>
    <row r="48" spans="1:8">
      <c r="A48" s="53"/>
      <c r="B48" s="199">
        <v>31</v>
      </c>
      <c r="C48" s="196" t="str">
        <f>IF('Candidate List'!E52="","",'Candidate List'!E52)</f>
        <v/>
      </c>
      <c r="D48" s="196" t="str">
        <f>IF('Candidate List'!B52="","",'Candidate List'!B52)</f>
        <v/>
      </c>
      <c r="E48" s="196"/>
      <c r="F48" s="196"/>
      <c r="G48" s="196"/>
      <c r="H48" s="184"/>
    </row>
    <row r="49" spans="1:8">
      <c r="A49" s="53"/>
      <c r="B49" s="199">
        <v>32</v>
      </c>
      <c r="C49" s="196" t="str">
        <f>IF('Candidate List'!E53="","",'Candidate List'!E53)</f>
        <v/>
      </c>
      <c r="D49" s="196" t="str">
        <f>IF('Candidate List'!B53="","",'Candidate List'!B53)</f>
        <v/>
      </c>
      <c r="E49" s="196"/>
      <c r="F49" s="196"/>
      <c r="G49" s="196"/>
      <c r="H49" s="184"/>
    </row>
    <row r="50" spans="1:8">
      <c r="A50" s="53"/>
      <c r="B50" s="199">
        <v>33</v>
      </c>
      <c r="C50" s="196" t="str">
        <f>IF('Candidate List'!E54="","",'Candidate List'!E54)</f>
        <v/>
      </c>
      <c r="D50" s="196" t="str">
        <f>IF('Candidate List'!B54="","",'Candidate List'!B54)</f>
        <v/>
      </c>
      <c r="E50" s="196"/>
      <c r="F50" s="196"/>
      <c r="G50" s="196"/>
      <c r="H50" s="184"/>
    </row>
    <row r="51" spans="1:8">
      <c r="A51" s="53"/>
      <c r="B51" s="199">
        <v>34</v>
      </c>
      <c r="C51" s="196" t="str">
        <f>IF('Candidate List'!E55="","",'Candidate List'!E55)</f>
        <v/>
      </c>
      <c r="D51" s="196" t="str">
        <f>IF('Candidate List'!B55="","",'Candidate List'!B55)</f>
        <v/>
      </c>
      <c r="E51" s="196"/>
      <c r="F51" s="196"/>
      <c r="G51" s="196"/>
      <c r="H51" s="184"/>
    </row>
    <row r="52" spans="1:8">
      <c r="A52" s="53"/>
      <c r="B52" s="199">
        <v>35</v>
      </c>
      <c r="C52" s="196" t="str">
        <f>IF('Candidate List'!E56="","",'Candidate List'!E56)</f>
        <v/>
      </c>
      <c r="D52" s="196" t="str">
        <f>IF('Candidate List'!B56="","",'Candidate List'!B56)</f>
        <v/>
      </c>
      <c r="E52" s="196"/>
      <c r="F52" s="196"/>
      <c r="G52" s="196"/>
      <c r="H52" s="184"/>
    </row>
    <row r="53" spans="1:8">
      <c r="A53" s="53"/>
      <c r="B53" s="199">
        <v>36</v>
      </c>
      <c r="C53" s="196" t="str">
        <f>IF('Candidate List'!E57="","",'Candidate List'!E57)</f>
        <v/>
      </c>
      <c r="D53" s="196" t="str">
        <f>IF('Candidate List'!B57="","",'Candidate List'!B57)</f>
        <v/>
      </c>
      <c r="E53" s="196"/>
      <c r="F53" s="196"/>
      <c r="G53" s="196"/>
      <c r="H53" s="184"/>
    </row>
    <row r="54" spans="1:8">
      <c r="A54" s="53"/>
      <c r="B54" s="199">
        <v>37</v>
      </c>
      <c r="C54" s="196" t="str">
        <f>IF('Candidate List'!E58="","",'Candidate List'!E58)</f>
        <v/>
      </c>
      <c r="D54" s="196" t="str">
        <f>IF('Candidate List'!B58="","",'Candidate List'!B58)</f>
        <v/>
      </c>
      <c r="E54" s="196"/>
      <c r="F54" s="196"/>
      <c r="G54" s="196"/>
      <c r="H54" s="184"/>
    </row>
    <row r="55" spans="1:8">
      <c r="A55" s="53"/>
      <c r="B55" s="199">
        <v>38</v>
      </c>
      <c r="C55" s="196" t="str">
        <f>IF('Candidate List'!E59="","",'Candidate List'!E59)</f>
        <v/>
      </c>
      <c r="D55" s="196" t="str">
        <f>IF('Candidate List'!B59="","",'Candidate List'!B59)</f>
        <v/>
      </c>
      <c r="E55" s="196"/>
      <c r="F55" s="196"/>
      <c r="G55" s="196"/>
      <c r="H55" s="184"/>
    </row>
    <row r="56" spans="1:8">
      <c r="A56" s="53"/>
      <c r="B56" s="199">
        <v>39</v>
      </c>
      <c r="C56" s="196" t="str">
        <f>IF('Candidate List'!E60="","",'Candidate List'!E60)</f>
        <v/>
      </c>
      <c r="D56" s="196" t="str">
        <f>IF('Candidate List'!B60="","",'Candidate List'!B60)</f>
        <v/>
      </c>
      <c r="E56" s="196"/>
      <c r="F56" s="196"/>
      <c r="G56" s="196"/>
      <c r="H56" s="184"/>
    </row>
    <row r="57" spans="1:8" ht="13.9" thickBot="1">
      <c r="A57" s="53"/>
      <c r="B57" s="200">
        <v>40</v>
      </c>
      <c r="C57" s="201" t="str">
        <f>IF('Candidate List'!E61="","",'Candidate List'!E61)</f>
        <v/>
      </c>
      <c r="D57" s="201" t="str">
        <f>IF('Candidate List'!B61="","",'Candidate List'!B61)</f>
        <v/>
      </c>
      <c r="E57" s="201"/>
      <c r="F57" s="201"/>
      <c r="G57" s="201"/>
      <c r="H57" s="202"/>
    </row>
    <row r="58" spans="1:8">
      <c r="A58" s="53"/>
      <c r="B58" s="53"/>
      <c r="C58" s="53"/>
      <c r="D58" s="53"/>
      <c r="E58" s="53"/>
    </row>
    <row r="59" spans="1:8">
      <c r="A59" s="53"/>
      <c r="B59" s="53"/>
      <c r="C59" s="53"/>
      <c r="D59" s="53"/>
      <c r="E59" s="53"/>
    </row>
  </sheetData>
  <mergeCells count="22">
    <mergeCell ref="D14:H14"/>
    <mergeCell ref="B10:C10"/>
    <mergeCell ref="B11:C11"/>
    <mergeCell ref="B12:C12"/>
    <mergeCell ref="B13:C13"/>
    <mergeCell ref="B14:C14"/>
    <mergeCell ref="D8:H8"/>
    <mergeCell ref="E17:H17"/>
    <mergeCell ref="B2:H2"/>
    <mergeCell ref="D4:H4"/>
    <mergeCell ref="D5:H5"/>
    <mergeCell ref="D6:H6"/>
    <mergeCell ref="D7:H7"/>
    <mergeCell ref="B4:C4"/>
    <mergeCell ref="B5:C5"/>
    <mergeCell ref="B6:C6"/>
    <mergeCell ref="B7:C7"/>
    <mergeCell ref="B8:C8"/>
    <mergeCell ref="D10:H10"/>
    <mergeCell ref="D11:H11"/>
    <mergeCell ref="D12:H12"/>
    <mergeCell ref="D13:H13"/>
  </mergeCells>
  <pageMargins left="0.7" right="0.7" top="0.75" bottom="0.75" header="0.3" footer="0.3"/>
  <pageSetup paperSize="9" scale="1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P36"/>
  <sheetViews>
    <sheetView zoomScale="85" zoomScaleNormal="85" workbookViewId="0">
      <selection activeCell="O33" sqref="O33"/>
    </sheetView>
  </sheetViews>
  <sheetFormatPr defaultColWidth="9.140625" defaultRowHeight="13.15"/>
  <cols>
    <col min="1" max="1" width="1.140625" style="53" customWidth="1"/>
    <col min="2" max="2" width="2.5703125" style="53" customWidth="1"/>
    <col min="3" max="4" width="9.140625" style="53"/>
    <col min="5" max="5" width="6.140625" style="53" customWidth="1"/>
    <col min="6" max="6" width="9.140625" style="53"/>
    <col min="7" max="7" width="11" style="53" customWidth="1"/>
    <col min="8" max="8" width="15" style="53" customWidth="1"/>
    <col min="9" max="9" width="7.85546875" style="53" customWidth="1"/>
    <col min="10" max="10" width="12" style="53" customWidth="1"/>
    <col min="11" max="11" width="13.7109375" style="53" customWidth="1"/>
    <col min="12" max="12" width="16" style="53" customWidth="1"/>
    <col min="13" max="13" width="23.28515625" style="53" customWidth="1"/>
    <col min="14" max="14" width="30.28515625" style="53" customWidth="1"/>
    <col min="15" max="15" width="25.140625" style="53" customWidth="1"/>
    <col min="16" max="17" width="2.5703125" style="53" customWidth="1"/>
    <col min="18" max="16384" width="9.140625" style="53"/>
  </cols>
  <sheetData>
    <row r="1" spans="2:16" ht="3.75" customHeight="1" thickBot="1">
      <c r="L1" s="69"/>
    </row>
    <row r="2" spans="2:16" ht="13.9" thickBot="1">
      <c r="B2" s="94"/>
      <c r="C2" s="120"/>
      <c r="D2" s="120"/>
      <c r="E2" s="120"/>
      <c r="F2" s="120"/>
      <c r="G2" s="120"/>
      <c r="H2" s="120"/>
      <c r="I2" s="120"/>
      <c r="J2" s="120"/>
      <c r="K2" s="120"/>
      <c r="L2" s="139"/>
      <c r="M2" s="120"/>
      <c r="N2" s="120"/>
      <c r="O2" s="120"/>
      <c r="P2" s="121"/>
    </row>
    <row r="3" spans="2:16" ht="12.75" customHeight="1">
      <c r="B3" s="102"/>
      <c r="C3" s="411" t="s">
        <v>880</v>
      </c>
      <c r="D3" s="412"/>
      <c r="E3" s="412"/>
      <c r="F3" s="412"/>
      <c r="G3" s="412"/>
      <c r="H3" s="412"/>
      <c r="I3" s="412"/>
      <c r="J3" s="412"/>
      <c r="K3" s="412"/>
      <c r="L3" s="412"/>
      <c r="M3" s="412"/>
      <c r="N3" s="412"/>
      <c r="O3" s="413"/>
      <c r="P3" s="140"/>
    </row>
    <row r="4" spans="2:16" ht="20.25" customHeight="1" thickBot="1">
      <c r="B4" s="102"/>
      <c r="C4" s="414"/>
      <c r="D4" s="415"/>
      <c r="E4" s="415"/>
      <c r="F4" s="415"/>
      <c r="G4" s="415"/>
      <c r="H4" s="415"/>
      <c r="I4" s="415"/>
      <c r="J4" s="415"/>
      <c r="K4" s="415"/>
      <c r="L4" s="415"/>
      <c r="M4" s="415"/>
      <c r="N4" s="415"/>
      <c r="O4" s="416"/>
      <c r="P4" s="140"/>
    </row>
    <row r="5" spans="2:16" ht="9" customHeight="1" thickBot="1">
      <c r="B5" s="102"/>
      <c r="C5" s="141"/>
      <c r="D5" s="141"/>
      <c r="E5" s="141"/>
      <c r="F5" s="142"/>
      <c r="G5" s="142"/>
      <c r="H5" s="142"/>
      <c r="I5" s="142"/>
      <c r="J5" s="142"/>
      <c r="K5" s="142"/>
      <c r="L5" s="142"/>
      <c r="M5" s="142"/>
      <c r="N5" s="142"/>
      <c r="O5" s="141"/>
      <c r="P5" s="143"/>
    </row>
    <row r="6" spans="2:16" ht="13.9" thickBot="1">
      <c r="B6" s="102"/>
      <c r="C6" s="115" t="s">
        <v>881</v>
      </c>
      <c r="D6" s="117"/>
      <c r="E6" s="123"/>
      <c r="F6" s="350" t="s">
        <v>832</v>
      </c>
      <c r="G6" s="351"/>
      <c r="H6" s="352"/>
      <c r="I6" s="373">
        <f>'Candidate List'!F9</f>
        <v>0</v>
      </c>
      <c r="J6" s="374"/>
      <c r="K6" s="374"/>
      <c r="L6" s="374"/>
      <c r="M6" s="374"/>
      <c r="N6" s="375"/>
      <c r="O6" s="123"/>
      <c r="P6" s="122"/>
    </row>
    <row r="7" spans="2:16" ht="13.9" thickBot="1">
      <c r="B7" s="102"/>
      <c r="C7" s="144">
        <f>'Candidate List'!F18</f>
        <v>0</v>
      </c>
      <c r="D7" s="114"/>
      <c r="E7" s="123"/>
      <c r="F7" s="350" t="s">
        <v>833</v>
      </c>
      <c r="G7" s="351"/>
      <c r="H7" s="352"/>
      <c r="I7" s="373">
        <f>'Candidate List'!F11</f>
        <v>0</v>
      </c>
      <c r="J7" s="374"/>
      <c r="K7" s="374"/>
      <c r="L7" s="374"/>
      <c r="M7" s="374"/>
      <c r="N7" s="375"/>
      <c r="O7" s="123" t="s">
        <v>882</v>
      </c>
      <c r="P7" s="122"/>
    </row>
    <row r="8" spans="2:16" ht="13.9" thickBot="1">
      <c r="B8" s="102"/>
      <c r="C8" s="123"/>
      <c r="D8" s="123"/>
      <c r="E8" s="123"/>
      <c r="F8" s="123"/>
      <c r="G8" s="123"/>
      <c r="H8" s="123"/>
      <c r="I8" s="123"/>
      <c r="J8" s="123"/>
      <c r="K8" s="123"/>
      <c r="L8" s="145" t="s">
        <v>25</v>
      </c>
      <c r="M8" s="146"/>
      <c r="N8" s="147">
        <f>'Candidate List'!F19</f>
        <v>0</v>
      </c>
      <c r="O8" s="123"/>
      <c r="P8" s="122"/>
    </row>
    <row r="9" spans="2:16" ht="13.9" thickBot="1">
      <c r="B9" s="102"/>
      <c r="C9" s="123"/>
      <c r="D9" s="123"/>
      <c r="E9" s="123"/>
      <c r="F9" s="123"/>
      <c r="G9" s="123"/>
      <c r="H9" s="123"/>
      <c r="I9" s="123"/>
      <c r="J9" s="123"/>
      <c r="K9" s="123"/>
      <c r="L9" s="123"/>
      <c r="M9" s="123"/>
      <c r="N9" s="123"/>
      <c r="O9" s="123"/>
      <c r="P9" s="122"/>
    </row>
    <row r="10" spans="2:16" ht="13.9" thickBot="1">
      <c r="B10" s="102"/>
      <c r="C10" s="123"/>
      <c r="D10" s="123"/>
      <c r="E10" s="123"/>
      <c r="F10" s="370" t="s">
        <v>883</v>
      </c>
      <c r="G10" s="371"/>
      <c r="H10" s="372"/>
      <c r="I10" s="362">
        <f>'Assessment Form'!E9</f>
        <v>0</v>
      </c>
      <c r="J10" s="363"/>
      <c r="K10" s="363"/>
      <c r="L10" s="364"/>
      <c r="M10" s="125" t="s">
        <v>862</v>
      </c>
      <c r="N10" s="127">
        <f>'Assessment Form'!J9</f>
        <v>0</v>
      </c>
      <c r="O10" s="123"/>
      <c r="P10" s="122"/>
    </row>
    <row r="11" spans="2:16" ht="13.9" thickBot="1">
      <c r="B11" s="102"/>
      <c r="C11" s="123"/>
      <c r="D11" s="123"/>
      <c r="E11" s="123"/>
      <c r="F11" s="370" t="s">
        <v>868</v>
      </c>
      <c r="G11" s="371"/>
      <c r="H11" s="372"/>
      <c r="I11" s="362">
        <f>'Internal Verifier Form'!F10</f>
        <v>0</v>
      </c>
      <c r="J11" s="363"/>
      <c r="K11" s="363"/>
      <c r="L11" s="364"/>
      <c r="M11" s="125" t="s">
        <v>862</v>
      </c>
      <c r="N11" s="127">
        <f>'Internal Verifier Form'!K10</f>
        <v>0</v>
      </c>
      <c r="O11" s="123"/>
      <c r="P11" s="122"/>
    </row>
    <row r="12" spans="2:16" ht="13.9" thickBot="1">
      <c r="B12" s="102"/>
      <c r="C12" s="123"/>
      <c r="D12" s="123"/>
      <c r="E12" s="123"/>
      <c r="F12" s="350" t="s">
        <v>884</v>
      </c>
      <c r="G12" s="351"/>
      <c r="H12" s="352"/>
      <c r="I12" s="350"/>
      <c r="J12" s="351"/>
      <c r="K12" s="351"/>
      <c r="L12" s="352"/>
      <c r="M12" s="148" t="s">
        <v>862</v>
      </c>
      <c r="N12" s="149"/>
      <c r="O12" s="123"/>
      <c r="P12" s="122"/>
    </row>
    <row r="13" spans="2:16" ht="13.9" thickBot="1">
      <c r="B13" s="102"/>
      <c r="C13" s="123"/>
      <c r="D13" s="123"/>
      <c r="E13" s="123"/>
      <c r="F13" s="123"/>
      <c r="G13" s="123"/>
      <c r="H13" s="123"/>
      <c r="I13" s="123"/>
      <c r="J13" s="123"/>
      <c r="K13" s="123"/>
      <c r="L13" s="123"/>
      <c r="M13" s="123"/>
      <c r="N13" s="123"/>
      <c r="O13" s="123"/>
      <c r="P13" s="122"/>
    </row>
    <row r="14" spans="2:16" ht="27" thickBot="1">
      <c r="B14" s="102"/>
      <c r="C14" s="123"/>
      <c r="D14" s="123"/>
      <c r="E14" s="123"/>
      <c r="F14" s="123"/>
      <c r="G14" s="123"/>
      <c r="H14" s="123"/>
      <c r="I14" s="123"/>
      <c r="J14" s="150" t="s">
        <v>867</v>
      </c>
      <c r="K14" s="151" t="s">
        <v>868</v>
      </c>
      <c r="L14" s="151" t="s">
        <v>884</v>
      </c>
      <c r="M14" s="152" t="s">
        <v>885</v>
      </c>
      <c r="N14" s="153"/>
      <c r="O14" s="175" t="s">
        <v>886</v>
      </c>
      <c r="P14" s="122"/>
    </row>
    <row r="15" spans="2:16" ht="12.75" customHeight="1">
      <c r="B15" s="102"/>
      <c r="C15" s="356" t="s">
        <v>837</v>
      </c>
      <c r="D15" s="336" t="s">
        <v>838</v>
      </c>
      <c r="E15" s="330"/>
      <c r="F15" s="330"/>
      <c r="G15" s="330"/>
      <c r="H15" s="330"/>
      <c r="I15" s="331"/>
      <c r="J15" s="134">
        <f>'Assessment Form'!J13</f>
        <v>0</v>
      </c>
      <c r="K15" s="134">
        <f>'Internal Verifier Form'!K15</f>
        <v>0</v>
      </c>
      <c r="L15" s="134"/>
      <c r="M15" s="420" t="str">
        <f>IF(L15="no","Please ensure that all challenges are clearly described", IF(L15="unsatisfactory","Please ensure that all challenges are clearly described",""))</f>
        <v/>
      </c>
      <c r="N15" s="421"/>
      <c r="O15" s="424"/>
      <c r="P15" s="122"/>
    </row>
    <row r="16" spans="2:16" ht="27" customHeight="1">
      <c r="B16" s="102"/>
      <c r="C16" s="357"/>
      <c r="D16" s="327" t="s">
        <v>839</v>
      </c>
      <c r="E16" s="328"/>
      <c r="F16" s="328"/>
      <c r="G16" s="328"/>
      <c r="H16" s="328"/>
      <c r="I16" s="329"/>
      <c r="J16" s="135">
        <f>'Assessment Form'!J14</f>
        <v>0</v>
      </c>
      <c r="K16" s="135">
        <f>'Internal Verifier Form'!K16</f>
        <v>0</v>
      </c>
      <c r="L16" s="135"/>
      <c r="M16" s="393" t="str">
        <f>IF(L16="no","Please ensure that a minimum of two personal targets have been identified","")</f>
        <v/>
      </c>
      <c r="N16" s="394"/>
      <c r="O16" s="425"/>
      <c r="P16" s="122"/>
    </row>
    <row r="17" spans="2:16" ht="27" customHeight="1">
      <c r="B17" s="102"/>
      <c r="C17" s="357"/>
      <c r="D17" s="327" t="s">
        <v>840</v>
      </c>
      <c r="E17" s="328"/>
      <c r="F17" s="328"/>
      <c r="G17" s="328"/>
      <c r="H17" s="328"/>
      <c r="I17" s="329"/>
      <c r="J17" s="135">
        <f>'Assessment Form'!J15</f>
        <v>0</v>
      </c>
      <c r="K17" s="135">
        <f>'Internal Verifier Form'!K17</f>
        <v>0</v>
      </c>
      <c r="L17" s="135"/>
      <c r="M17" s="393" t="str">
        <f>IF(L17="no","Please ensure that the targets are individual and personal to the learners", IF(L17="unsatisfactory","Please ensure that the targets are individual and personal to the learners",""))</f>
        <v/>
      </c>
      <c r="N17" s="394"/>
      <c r="O17" s="425"/>
      <c r="P17" s="122"/>
    </row>
    <row r="18" spans="2:16" ht="30.75" customHeight="1" thickBot="1">
      <c r="B18" s="102"/>
      <c r="C18" s="358"/>
      <c r="D18" s="417" t="s">
        <v>841</v>
      </c>
      <c r="E18" s="418"/>
      <c r="F18" s="418"/>
      <c r="G18" s="418"/>
      <c r="H18" s="418"/>
      <c r="I18" s="419"/>
      <c r="J18" s="136">
        <f>'Assessment Form'!J16</f>
        <v>0</v>
      </c>
      <c r="K18" s="154">
        <f>'Internal Verifier Form'!K18</f>
        <v>0</v>
      </c>
      <c r="L18" s="135"/>
      <c r="M18" s="422" t="str">
        <f>IF(L18="no","Please ensure all plans have been peer assessed, signed and dated by an award group member","")</f>
        <v/>
      </c>
      <c r="N18" s="423"/>
      <c r="O18" s="425"/>
      <c r="P18" s="122"/>
    </row>
    <row r="19" spans="2:16" ht="30.75" customHeight="1">
      <c r="B19" s="102"/>
      <c r="C19" s="357" t="s">
        <v>842</v>
      </c>
      <c r="D19" s="395" t="s">
        <v>843</v>
      </c>
      <c r="E19" s="396"/>
      <c r="F19" s="396"/>
      <c r="G19" s="396"/>
      <c r="H19" s="396"/>
      <c r="I19" s="397"/>
      <c r="J19" s="155">
        <f>'Assessment Form'!J18</f>
        <v>0</v>
      </c>
      <c r="K19" s="156">
        <f>'Internal Verifier Form'!K19</f>
        <v>0</v>
      </c>
      <c r="L19" s="135"/>
      <c r="M19" s="402" t="str">
        <f>IF(L19="no","Please ensure that whole hours are recorded on all challenge sheets","")</f>
        <v/>
      </c>
      <c r="N19" s="403"/>
      <c r="O19" s="425"/>
      <c r="P19" s="122"/>
    </row>
    <row r="20" spans="2:16" ht="32.25" customHeight="1" thickBot="1">
      <c r="B20" s="102"/>
      <c r="C20" s="358"/>
      <c r="D20" s="441" t="s">
        <v>844</v>
      </c>
      <c r="E20" s="418"/>
      <c r="F20" s="418"/>
      <c r="G20" s="418"/>
      <c r="H20" s="418"/>
      <c r="I20" s="419"/>
      <c r="J20" s="157">
        <f>'Assessment Form'!J17</f>
        <v>0</v>
      </c>
      <c r="K20" s="158">
        <f>'Internal Verifier Form'!K20</f>
        <v>0</v>
      </c>
      <c r="L20" s="135"/>
      <c r="M20" s="404" t="str">
        <f>IF(L20="no","Please ensure that brief descriptions clearly describe individual challenges undertaken", IF(L20="unsatisfactory","Please ensure that brief descriptions clearly describe individual challenges undertaken",""))</f>
        <v/>
      </c>
      <c r="N20" s="405"/>
      <c r="O20" s="425"/>
      <c r="P20" s="122"/>
    </row>
    <row r="21" spans="2:16" ht="27" customHeight="1">
      <c r="B21" s="102"/>
      <c r="C21" s="356" t="s">
        <v>845</v>
      </c>
      <c r="D21" s="457" t="s">
        <v>846</v>
      </c>
      <c r="E21" s="457"/>
      <c r="F21" s="457"/>
      <c r="G21" s="457"/>
      <c r="H21" s="457"/>
      <c r="I21" s="458"/>
      <c r="J21" s="134">
        <f>'Assessment Form'!J19</f>
        <v>0</v>
      </c>
      <c r="K21" s="159">
        <f>'Internal Verifier Form'!K21</f>
        <v>0</v>
      </c>
      <c r="L21" s="135"/>
      <c r="M21" s="428" t="str">
        <f>IF(L21="no","Please ensure that all learners have identified a single level of responsibility","")</f>
        <v/>
      </c>
      <c r="N21" s="429"/>
      <c r="O21" s="425"/>
      <c r="P21" s="122"/>
    </row>
    <row r="22" spans="2:16" ht="30.75" customHeight="1">
      <c r="B22" s="102"/>
      <c r="C22" s="357"/>
      <c r="D22" s="176" t="s">
        <v>847</v>
      </c>
      <c r="E22" s="176"/>
      <c r="F22" s="176"/>
      <c r="G22" s="176"/>
      <c r="H22" s="176"/>
      <c r="I22" s="177"/>
      <c r="J22" s="135">
        <f>'Assessment Form'!J20</f>
        <v>0</v>
      </c>
      <c r="K22" s="135">
        <f>'Internal Verifier Form'!K22</f>
        <v>0</v>
      </c>
      <c r="L22" s="135"/>
      <c r="M22" s="393" t="str">
        <f>IF(L22="no","Please ensure that all learners have completed the personal development section","")</f>
        <v/>
      </c>
      <c r="N22" s="394"/>
      <c r="O22" s="425"/>
      <c r="P22" s="122"/>
    </row>
    <row r="23" spans="2:16" ht="30" customHeight="1">
      <c r="B23" s="102"/>
      <c r="C23" s="357"/>
      <c r="D23" s="451" t="s">
        <v>848</v>
      </c>
      <c r="E23" s="452"/>
      <c r="F23" s="452"/>
      <c r="G23" s="452"/>
      <c r="H23" s="452"/>
      <c r="I23" s="453"/>
      <c r="J23" s="135">
        <f>'Assessment Form'!J21</f>
        <v>0</v>
      </c>
      <c r="K23" s="135">
        <f>'Internal Verifier Form'!K23</f>
        <v>0</v>
      </c>
      <c r="L23" s="135"/>
      <c r="M23" s="393" t="str">
        <f>IF(L23="no","Please ensure that all peer assessment statements have been signed and dated by an award group member", IF(L23="unsatisfactory","Please ensure that all peer assessment statements have been signed and dated by an award group member",""))</f>
        <v/>
      </c>
      <c r="N23" s="394"/>
      <c r="O23" s="425"/>
      <c r="P23" s="122"/>
    </row>
    <row r="24" spans="2:16" ht="29.25" customHeight="1" thickBot="1">
      <c r="B24" s="102"/>
      <c r="C24" s="358"/>
      <c r="D24" s="454" t="s">
        <v>849</v>
      </c>
      <c r="E24" s="455"/>
      <c r="F24" s="455"/>
      <c r="G24" s="455"/>
      <c r="H24" s="455"/>
      <c r="I24" s="456"/>
      <c r="J24" s="136">
        <f>'Assessment Form'!J22</f>
        <v>0</v>
      </c>
      <c r="K24" s="154">
        <f>'Internal Verifier Form'!K24</f>
        <v>0</v>
      </c>
      <c r="L24" s="135"/>
      <c r="M24" s="398" t="str">
        <f>IF(L24="no","Please ensure that all peer assessment sections relect the candidate's special achievements","")</f>
        <v/>
      </c>
      <c r="N24" s="399"/>
      <c r="O24" s="425"/>
      <c r="P24" s="122"/>
    </row>
    <row r="25" spans="2:16" ht="27" customHeight="1">
      <c r="B25" s="102"/>
      <c r="C25" s="356" t="s">
        <v>850</v>
      </c>
      <c r="D25" s="406" t="s">
        <v>851</v>
      </c>
      <c r="E25" s="407"/>
      <c r="F25" s="407"/>
      <c r="G25" s="407"/>
      <c r="H25" s="407"/>
      <c r="I25" s="408"/>
      <c r="J25" s="134">
        <f>'Assessment Form'!J23</f>
        <v>0</v>
      </c>
      <c r="K25" s="134">
        <f>'Internal Verifier Form'!K25</f>
        <v>0</v>
      </c>
      <c r="L25" s="135"/>
      <c r="M25" s="400" t="str">
        <f>IF(L25="no","Please ensure that all learners have evidenced undertaking their personal challenges", IF(L25="unsatisfactory","Please ensure that all learners have evidenced undertaking their personal challenges",""))</f>
        <v/>
      </c>
      <c r="N25" s="401"/>
      <c r="O25" s="426"/>
      <c r="P25" s="122"/>
    </row>
    <row r="26" spans="2:16" ht="27" customHeight="1">
      <c r="B26" s="102"/>
      <c r="C26" s="357"/>
      <c r="D26" s="442" t="s">
        <v>852</v>
      </c>
      <c r="E26" s="443"/>
      <c r="F26" s="443"/>
      <c r="G26" s="443"/>
      <c r="H26" s="443"/>
      <c r="I26" s="444"/>
      <c r="J26" s="135">
        <f>'Assessment Form'!J24</f>
        <v>0</v>
      </c>
      <c r="K26" s="135">
        <f>'Internal Verifier Form'!K26</f>
        <v>0</v>
      </c>
      <c r="L26" s="135"/>
      <c r="M26" s="409" t="str">
        <f>IF(L26="no","Please ensure that all learners have evidenced working towards their personal targets", IF(L26="unsatisfactory","Please ensure that all learners have evidenced working towards their personal targets",""))</f>
        <v/>
      </c>
      <c r="N26" s="410"/>
      <c r="O26" s="426"/>
      <c r="P26" s="122"/>
    </row>
    <row r="27" spans="2:16" ht="31.5" customHeight="1">
      <c r="B27" s="102"/>
      <c r="C27" s="357"/>
      <c r="D27" s="442" t="s">
        <v>853</v>
      </c>
      <c r="E27" s="443"/>
      <c r="F27" s="443"/>
      <c r="G27" s="443"/>
      <c r="H27" s="443"/>
      <c r="I27" s="444"/>
      <c r="J27" s="135">
        <f>'Assessment Form'!J25</f>
        <v>0</v>
      </c>
      <c r="K27" s="135">
        <f>'Internal Verifier Form'!K27</f>
        <v>0</v>
      </c>
      <c r="L27" s="135"/>
      <c r="M27" s="393" t="str">
        <f>IF(L27="no","Please ensure that all learners have evidenced the responsibility level claimed", IF(L27="unsatisfactory","Please ensure that all learners have evidenced the responsibility level claimed",""))</f>
        <v/>
      </c>
      <c r="N27" s="394"/>
      <c r="O27" s="426"/>
      <c r="P27" s="122"/>
    </row>
    <row r="28" spans="2:16" ht="31.5" customHeight="1">
      <c r="B28" s="102"/>
      <c r="C28" s="357"/>
      <c r="D28" s="445" t="s">
        <v>854</v>
      </c>
      <c r="E28" s="446"/>
      <c r="F28" s="446"/>
      <c r="G28" s="446"/>
      <c r="H28" s="446"/>
      <c r="I28" s="447"/>
      <c r="J28" s="135">
        <f>'Assessment Form'!J26</f>
        <v>0</v>
      </c>
      <c r="K28" s="135">
        <f>'Internal Verifier Form'!K28</f>
        <v>0</v>
      </c>
      <c r="L28" s="135"/>
      <c r="M28" s="393" t="str">
        <f>IF(L28="no","Please ensure that evidence reflects hours claimed on challenge sheet", IF(L28="unsatisfactory","Please ensure that evidence reflects hours claimed on challenge sheet",""))</f>
        <v/>
      </c>
      <c r="N28" s="394"/>
      <c r="O28" s="426"/>
      <c r="P28" s="122"/>
    </row>
    <row r="29" spans="2:16" ht="31.5" customHeight="1" thickBot="1">
      <c r="B29" s="102"/>
      <c r="C29" s="358"/>
      <c r="D29" s="448" t="s">
        <v>855</v>
      </c>
      <c r="E29" s="449"/>
      <c r="F29" s="449"/>
      <c r="G29" s="449"/>
      <c r="H29" s="449"/>
      <c r="I29" s="450"/>
      <c r="J29" s="174">
        <f>'Assessment Form'!J27</f>
        <v>0</v>
      </c>
      <c r="K29" s="158">
        <f>'Internal Verifier Form'!K29</f>
        <v>0</v>
      </c>
      <c r="L29" s="135"/>
      <c r="M29" s="398" t="str">
        <f>IF(L29="no","Please ensure that all portfolios are well organised and presented", IF(L29="unsatisfactory","Please ensure that all portfolios are well organised and presented",""))</f>
        <v/>
      </c>
      <c r="N29" s="399"/>
      <c r="O29" s="426"/>
      <c r="P29" s="122"/>
    </row>
    <row r="30" spans="2:16" ht="13.9" thickBot="1">
      <c r="B30" s="102"/>
      <c r="C30" s="359" t="s">
        <v>887</v>
      </c>
      <c r="D30" s="360"/>
      <c r="E30" s="360"/>
      <c r="F30" s="360"/>
      <c r="G30" s="360"/>
      <c r="H30" s="360"/>
      <c r="I30" s="361"/>
      <c r="J30" s="133">
        <f>'Assessment Form'!J28</f>
        <v>0</v>
      </c>
      <c r="K30" s="133">
        <f>'Internal Verifier Form'!K30</f>
        <v>0</v>
      </c>
      <c r="L30" s="135"/>
      <c r="M30" s="430"/>
      <c r="N30" s="431"/>
      <c r="O30" s="427"/>
      <c r="P30" s="122"/>
    </row>
    <row r="31" spans="2:16" ht="13.9" thickBot="1">
      <c r="B31" s="102"/>
      <c r="C31" s="123"/>
      <c r="D31" s="123"/>
      <c r="E31" s="123"/>
      <c r="F31" s="123"/>
      <c r="G31" s="123"/>
      <c r="H31" s="123"/>
      <c r="I31" s="123"/>
      <c r="J31" s="123"/>
      <c r="K31" s="123"/>
      <c r="L31" s="123"/>
      <c r="M31" s="123"/>
      <c r="N31" s="123"/>
      <c r="O31" s="123"/>
      <c r="P31" s="122"/>
    </row>
    <row r="32" spans="2:16" ht="13.9" thickBot="1">
      <c r="B32" s="102"/>
      <c r="C32" s="350" t="s">
        <v>872</v>
      </c>
      <c r="D32" s="351"/>
      <c r="E32" s="351"/>
      <c r="F32" s="351"/>
      <c r="G32" s="351"/>
      <c r="H32" s="351"/>
      <c r="I32" s="351"/>
      <c r="J32" s="351"/>
      <c r="K32" s="352"/>
      <c r="L32" s="123"/>
      <c r="M32" s="133" t="s">
        <v>888</v>
      </c>
      <c r="N32" s="133"/>
      <c r="O32" s="123"/>
      <c r="P32" s="122"/>
    </row>
    <row r="33" spans="2:16" ht="13.9" thickBot="1">
      <c r="B33" s="102"/>
      <c r="C33" s="432">
        <f>'Internal Verifier Form'!C33</f>
        <v>0</v>
      </c>
      <c r="D33" s="433"/>
      <c r="E33" s="433"/>
      <c r="F33" s="433"/>
      <c r="G33" s="433"/>
      <c r="H33" s="433"/>
      <c r="I33" s="433"/>
      <c r="J33" s="433"/>
      <c r="K33" s="434"/>
      <c r="L33" s="123"/>
      <c r="M33" s="123"/>
      <c r="N33" s="123"/>
      <c r="O33" s="123"/>
      <c r="P33" s="122"/>
    </row>
    <row r="34" spans="2:16" ht="13.9" thickBot="1">
      <c r="B34" s="102"/>
      <c r="C34" s="435"/>
      <c r="D34" s="436"/>
      <c r="E34" s="436"/>
      <c r="F34" s="436"/>
      <c r="G34" s="436"/>
      <c r="H34" s="436"/>
      <c r="I34" s="436"/>
      <c r="J34" s="436"/>
      <c r="K34" s="437"/>
      <c r="L34" s="123"/>
      <c r="M34" s="133" t="s">
        <v>889</v>
      </c>
      <c r="N34" s="133">
        <f>Calculations!J17</f>
        <v>0</v>
      </c>
      <c r="O34" s="123"/>
      <c r="P34" s="122"/>
    </row>
    <row r="35" spans="2:16" ht="13.9" thickBot="1">
      <c r="B35" s="102"/>
      <c r="C35" s="438"/>
      <c r="D35" s="439"/>
      <c r="E35" s="439"/>
      <c r="F35" s="439"/>
      <c r="G35" s="439"/>
      <c r="H35" s="439"/>
      <c r="I35" s="439"/>
      <c r="J35" s="439"/>
      <c r="K35" s="440"/>
      <c r="L35" s="123"/>
      <c r="M35" s="123"/>
      <c r="N35" s="123"/>
      <c r="O35" s="123"/>
      <c r="P35" s="122"/>
    </row>
    <row r="36" spans="2:16" ht="13.9" thickBot="1">
      <c r="B36" s="106"/>
      <c r="C36" s="137"/>
      <c r="D36" s="137"/>
      <c r="E36" s="137"/>
      <c r="F36" s="137"/>
      <c r="G36" s="137"/>
      <c r="H36" s="137"/>
      <c r="I36" s="137"/>
      <c r="J36" s="137"/>
      <c r="K36" s="137"/>
      <c r="L36" s="137"/>
      <c r="M36" s="137"/>
      <c r="N36" s="137"/>
      <c r="O36" s="137"/>
      <c r="P36" s="138"/>
    </row>
  </sheetData>
  <mergeCells count="49">
    <mergeCell ref="C33:K35"/>
    <mergeCell ref="C19:C20"/>
    <mergeCell ref="D20:I20"/>
    <mergeCell ref="D27:I27"/>
    <mergeCell ref="D28:I28"/>
    <mergeCell ref="D29:I29"/>
    <mergeCell ref="C21:C24"/>
    <mergeCell ref="C25:C29"/>
    <mergeCell ref="D23:I23"/>
    <mergeCell ref="D26:I26"/>
    <mergeCell ref="C32:K32"/>
    <mergeCell ref="D24:I24"/>
    <mergeCell ref="D21:I21"/>
    <mergeCell ref="C30:I30"/>
    <mergeCell ref="C3:O4"/>
    <mergeCell ref="F6:H6"/>
    <mergeCell ref="C15:C18"/>
    <mergeCell ref="D15:I15"/>
    <mergeCell ref="D16:I16"/>
    <mergeCell ref="D17:I17"/>
    <mergeCell ref="D18:I18"/>
    <mergeCell ref="M15:N15"/>
    <mergeCell ref="M18:N18"/>
    <mergeCell ref="O15:O30"/>
    <mergeCell ref="M21:N21"/>
    <mergeCell ref="M22:N22"/>
    <mergeCell ref="M23:N23"/>
    <mergeCell ref="M28:N28"/>
    <mergeCell ref="M29:N29"/>
    <mergeCell ref="M30:N30"/>
    <mergeCell ref="M16:N16"/>
    <mergeCell ref="M17:N17"/>
    <mergeCell ref="M27:N27"/>
    <mergeCell ref="D19:I19"/>
    <mergeCell ref="M24:N24"/>
    <mergeCell ref="M25:N25"/>
    <mergeCell ref="M19:N19"/>
    <mergeCell ref="M20:N20"/>
    <mergeCell ref="D25:I25"/>
    <mergeCell ref="M26:N26"/>
    <mergeCell ref="I12:L12"/>
    <mergeCell ref="F12:H12"/>
    <mergeCell ref="I6:N6"/>
    <mergeCell ref="I7:N7"/>
    <mergeCell ref="F7:H7"/>
    <mergeCell ref="F10:H10"/>
    <mergeCell ref="I10:L10"/>
    <mergeCell ref="I11:L11"/>
    <mergeCell ref="F11:H11"/>
  </mergeCells>
  <conditionalFormatting sqref="N34">
    <cfRule type="cellIs" dxfId="3" priority="1" stopIfTrue="1" operator="equal">
      <formula>"Weak"</formula>
    </cfRule>
    <cfRule type="cellIs" dxfId="2" priority="2" stopIfTrue="1" operator="equal">
      <formula>"Satisfactory"</formula>
    </cfRule>
    <cfRule type="cellIs" dxfId="1" priority="3" stopIfTrue="1" operator="equal">
      <formula>"Unsatisfactory"</formula>
    </cfRule>
    <cfRule type="cellIs" dxfId="0" priority="4" stopIfTrue="1" operator="equal">
      <formula>0</formula>
    </cfRule>
  </conditionalFormatting>
  <dataValidations count="2">
    <dataValidation type="list" allowBlank="1" showInputMessage="1" showErrorMessage="1" sqref="L15:L30" xr:uid="{00000000-0002-0000-0800-000000000000}">
      <formula1>"Yes, No"</formula1>
    </dataValidation>
    <dataValidation type="list" allowBlank="1" showInputMessage="1" showErrorMessage="1" sqref="N32" xr:uid="{00000000-0002-0000-0800-000001000000}">
      <formula1>"Yes, Deferred"</formula1>
    </dataValidation>
  </dataValidations>
  <pageMargins left="0.7" right="0.7" top="0.75" bottom="0.75" header="0.3" footer="0.3"/>
  <pageSetup paperSize="9" scale="6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26305209876C41ADFBA2F704DEA4C6" ma:contentTypeVersion="16" ma:contentTypeDescription="Create a new document." ma:contentTypeScope="" ma:versionID="6337cbf49d23c2525ea09d1d7157d122">
  <xsd:schema xmlns:xsd="http://www.w3.org/2001/XMLSchema" xmlns:xs="http://www.w3.org/2001/XMLSchema" xmlns:p="http://schemas.microsoft.com/office/2006/metadata/properties" xmlns:ns2="4901d6ec-f79c-4ae9-8063-5d36c80b2d76" xmlns:ns3="7cb1a0fe-5585-4016-9718-2274b12edf00" xmlns:ns4="feb174b5-47bf-48b4-88a0-ce3aa1fb1788" targetNamespace="http://schemas.microsoft.com/office/2006/metadata/properties" ma:root="true" ma:fieldsID="0495dfabee019e49cc6488de4ec76e3c" ns2:_="" ns3:_="" ns4:_="">
    <xsd:import namespace="4901d6ec-f79c-4ae9-8063-5d36c80b2d76"/>
    <xsd:import namespace="7cb1a0fe-5585-4016-9718-2274b12edf00"/>
    <xsd:import namespace="feb174b5-47bf-48b4-88a0-ce3aa1fb178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01d6ec-f79c-4ae9-8063-5d36c80b2d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70f689-27cb-4d01-82ab-e6a2fc30fa8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cb1a0fe-5585-4016-9718-2274b12edf0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b174b5-47bf-48b4-88a0-ce3aa1fb178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f860bcb-0d71-4dbd-abd5-fe7ec390596e}" ma:internalName="TaxCatchAll" ma:showField="CatchAllData" ma:web="feb174b5-47bf-48b4-88a0-ce3aa1fb17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901d6ec-f79c-4ae9-8063-5d36c80b2d76">
      <Terms xmlns="http://schemas.microsoft.com/office/infopath/2007/PartnerControls"/>
    </lcf76f155ced4ddcb4097134ff3c332f>
    <TaxCatchAll xmlns="feb174b5-47bf-48b4-88a0-ce3aa1fb1788"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D581A2-9AC4-4D86-953A-089008AAEE50}"/>
</file>

<file path=customXml/itemProps2.xml><?xml version="1.0" encoding="utf-8"?>
<ds:datastoreItem xmlns:ds="http://schemas.openxmlformats.org/officeDocument/2006/customXml" ds:itemID="{F1E0C618-4995-4C06-8986-E599F7215185}"/>
</file>

<file path=customXml/itemProps3.xml><?xml version="1.0" encoding="utf-8"?>
<ds:datastoreItem xmlns:ds="http://schemas.openxmlformats.org/officeDocument/2006/customXml" ds:itemID="{44BE5CFE-33E0-4E97-9FEC-DEDEF1404CCB}"/>
</file>

<file path=customXml/itemProps4.xml><?xml version="1.0" encoding="utf-8"?>
<ds:datastoreItem xmlns:ds="http://schemas.openxmlformats.org/officeDocument/2006/customXml" ds:itemID="{CDB5AA28-21C1-4E05-A938-8D1545D53014}"/>
</file>

<file path=docProps/app.xml><?xml version="1.0" encoding="utf-8"?>
<Properties xmlns="http://schemas.openxmlformats.org/officeDocument/2006/extended-properties" xmlns:vt="http://schemas.openxmlformats.org/officeDocument/2006/docPropsVTypes">
  <Application>Microsoft Excel Online</Application>
  <Manager/>
  <Company>Youth Scotland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youthscotlandy</dc:creator>
  <cp:keywords/>
  <dc:description/>
  <cp:lastModifiedBy>Elspeth Spalding</cp:lastModifiedBy>
  <cp:revision/>
  <dcterms:created xsi:type="dcterms:W3CDTF">2011-10-18T07:57:23Z</dcterms:created>
  <dcterms:modified xsi:type="dcterms:W3CDTF">2023-04-24T15:51:15Z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Awards</vt:lpwstr>
  </property>
  <property fmtid="{D5CDD505-2E9C-101B-9397-08002B2CF9AE}" pid="3" name="ContentTypeId">
    <vt:lpwstr>0x0101006526305209876C41ADFBA2F704DEA4C6</vt:lpwstr>
  </property>
  <property fmtid="{D5CDD505-2E9C-101B-9397-08002B2CF9AE}" pid="4" name="MediaServiceImageTags">
    <vt:lpwstr/>
  </property>
</Properties>
</file>